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ate1904="1" codeName="ThisWorkbook" autoCompressPictures="0"/>
  <mc:AlternateContent xmlns:mc="http://schemas.openxmlformats.org/markup-compatibility/2006">
    <mc:Choice Requires="x15">
      <x15ac:absPath xmlns:x15ac="http://schemas.microsoft.com/office/spreadsheetml/2010/11/ac" url="C:\Users\swc0012\Desktop\"/>
    </mc:Choice>
  </mc:AlternateContent>
  <xr:revisionPtr revIDLastSave="0" documentId="13_ncr:1_{3B36BC17-460E-4374-B6AF-939C150C5DE8}" xr6:coauthVersionLast="36" xr6:coauthVersionMax="36" xr10:uidLastSave="{00000000-0000-0000-0000-000000000000}"/>
  <bookViews>
    <workbookView xWindow="0" yWindow="0" windowWidth="28800" windowHeight="12225" tabRatio="624" xr2:uid="{00000000-000D-0000-FFFF-FFFF00000000}"/>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'Drop-Downs'!$E$3:$E$27</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Year1!$K$23:$L$77</definedName>
    <definedName name="_xlnm.Print_Area" localSheetId="5">Cumulative!$A$1:$L$67</definedName>
    <definedName name="_xlnm.Print_Area" localSheetId="6">'Resource 1_% Effort Calculator'!$A$1:$E$22</definedName>
    <definedName name="_xlnm.Print_Area" localSheetId="7">'Salary Adjustment'!$A$1:$I$76</definedName>
    <definedName name="_xlnm.Print_Area" localSheetId="0">Year1!$A$1:$L$90</definedName>
    <definedName name="_xlnm.Print_Area" localSheetId="1">Year2!$A$1:$L$90</definedName>
    <definedName name="_xlnm.Print_Area" localSheetId="2">Year3!$A$1:$L$90</definedName>
    <definedName name="_xlnm.Print_Area" localSheetId="3">Year4!$A$1:$L$90</definedName>
    <definedName name="_xlnm.Print_Area" localSheetId="4">Year5!$A$1:$L$91</definedName>
    <definedName name="PurposeDropDown" localSheetId="6">'[1]Drop-Downs'!$A$2:$A$4</definedName>
    <definedName name="PurposeDropDown">'Drop-Downs'!$A$2:$A$4</definedName>
    <definedName name="RequestedFundsYr1">Year1!$G$23:$H$77</definedName>
    <definedName name="Senior_Personnel" localSheetId="1">Year2!$A$23:$B$30</definedName>
    <definedName name="WVUCostShareYr1">Year1!$I$23:$J$77</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77" i="36" l="1"/>
  <c r="G47" i="39" l="1"/>
  <c r="G59" i="39" s="1"/>
  <c r="G48" i="39"/>
  <c r="G49" i="39"/>
  <c r="G50" i="39"/>
  <c r="K51" i="42" l="1"/>
  <c r="K52" i="42"/>
  <c r="I51" i="42"/>
  <c r="I52" i="42"/>
  <c r="G52" i="42"/>
  <c r="G51" i="42"/>
  <c r="K43" i="42"/>
  <c r="K42" i="42"/>
  <c r="K41" i="42"/>
  <c r="I43" i="42"/>
  <c r="I48" i="42" s="1"/>
  <c r="I42" i="42"/>
  <c r="I47" i="42" s="1"/>
  <c r="I41" i="42"/>
  <c r="G42" i="36"/>
  <c r="G43" i="36"/>
  <c r="G44" i="36"/>
  <c r="G45" i="36"/>
  <c r="K33" i="42"/>
  <c r="K34" i="42"/>
  <c r="K35" i="42"/>
  <c r="K36" i="42"/>
  <c r="K37" i="42"/>
  <c r="K38" i="42"/>
  <c r="K39" i="42"/>
  <c r="K32" i="42"/>
  <c r="I33" i="42"/>
  <c r="I34" i="42"/>
  <c r="I35" i="42"/>
  <c r="I36" i="42"/>
  <c r="I37" i="42"/>
  <c r="I38" i="42"/>
  <c r="I39" i="42"/>
  <c r="I32" i="42"/>
  <c r="A33" i="42"/>
  <c r="A34" i="42"/>
  <c r="A35" i="42"/>
  <c r="A36" i="42"/>
  <c r="A37" i="42"/>
  <c r="A38" i="42"/>
  <c r="A39" i="42"/>
  <c r="A32" i="42"/>
  <c r="I56" i="41"/>
  <c r="K56" i="41"/>
  <c r="I62" i="41"/>
  <c r="K62" i="41"/>
  <c r="G62" i="41"/>
  <c r="G53" i="41"/>
  <c r="G54" i="41"/>
  <c r="G55" i="41"/>
  <c r="G52" i="41"/>
  <c r="G60" i="41" s="1"/>
  <c r="G48" i="41"/>
  <c r="G49" i="41"/>
  <c r="G50" i="41"/>
  <c r="G47" i="41"/>
  <c r="G43" i="41"/>
  <c r="G44" i="41"/>
  <c r="G45" i="41"/>
  <c r="G42" i="41"/>
  <c r="G33" i="41"/>
  <c r="G34" i="41"/>
  <c r="G35" i="41"/>
  <c r="G36" i="41"/>
  <c r="G37" i="41"/>
  <c r="G38" i="41"/>
  <c r="G39" i="41"/>
  <c r="G32" i="41"/>
  <c r="I56" i="40"/>
  <c r="I59" i="40"/>
  <c r="I60" i="40"/>
  <c r="K56" i="40"/>
  <c r="K59" i="40"/>
  <c r="K60" i="40"/>
  <c r="I62" i="40"/>
  <c r="K62" i="40"/>
  <c r="G62" i="40"/>
  <c r="G52" i="40"/>
  <c r="G53" i="40"/>
  <c r="G54" i="40"/>
  <c r="G55" i="40"/>
  <c r="G47" i="40"/>
  <c r="G48" i="40"/>
  <c r="G49" i="40"/>
  <c r="G50" i="40"/>
  <c r="G43" i="40"/>
  <c r="G44" i="40"/>
  <c r="G45" i="40"/>
  <c r="G42" i="40"/>
  <c r="G33" i="40"/>
  <c r="G34" i="40"/>
  <c r="G35" i="40"/>
  <c r="G36" i="40"/>
  <c r="G37" i="40"/>
  <c r="G38" i="40"/>
  <c r="G39" i="40"/>
  <c r="G32" i="40"/>
  <c r="I62" i="39"/>
  <c r="I56" i="39"/>
  <c r="I59" i="39"/>
  <c r="I60" i="39"/>
  <c r="K62" i="39"/>
  <c r="K56" i="39"/>
  <c r="K59" i="39"/>
  <c r="K60" i="39"/>
  <c r="G62" i="39"/>
  <c r="G43" i="39"/>
  <c r="G44" i="39"/>
  <c r="G45" i="39"/>
  <c r="G52" i="39"/>
  <c r="G53" i="39"/>
  <c r="G54" i="39"/>
  <c r="G55" i="39"/>
  <c r="G42" i="39"/>
  <c r="G33" i="39"/>
  <c r="G34" i="39"/>
  <c r="G35" i="39"/>
  <c r="G36" i="39"/>
  <c r="G37" i="39"/>
  <c r="G38" i="39"/>
  <c r="G39" i="39"/>
  <c r="G32" i="39"/>
  <c r="I56" i="38"/>
  <c r="I58" i="38"/>
  <c r="I62" i="38"/>
  <c r="K56" i="38"/>
  <c r="K58" i="38"/>
  <c r="K62" i="38"/>
  <c r="G62" i="38"/>
  <c r="I62" i="36"/>
  <c r="K62" i="36"/>
  <c r="G62" i="36"/>
  <c r="G33" i="36"/>
  <c r="G32" i="38"/>
  <c r="G33" i="38"/>
  <c r="G34" i="38"/>
  <c r="G35" i="38"/>
  <c r="G36" i="38"/>
  <c r="G37" i="38"/>
  <c r="G38" i="38"/>
  <c r="G39" i="38"/>
  <c r="I56" i="36"/>
  <c r="I58" i="36"/>
  <c r="K56" i="36"/>
  <c r="K58" i="36"/>
  <c r="G39" i="36"/>
  <c r="G47" i="36"/>
  <c r="G48" i="36"/>
  <c r="G49" i="36"/>
  <c r="G50" i="36"/>
  <c r="G52" i="36"/>
  <c r="G53" i="36"/>
  <c r="G54" i="36"/>
  <c r="G55" i="36"/>
  <c r="G26" i="36"/>
  <c r="G27" i="36"/>
  <c r="G28" i="36"/>
  <c r="G29" i="36"/>
  <c r="G30" i="36"/>
  <c r="G32" i="36"/>
  <c r="G34" i="36"/>
  <c r="G35" i="36"/>
  <c r="G36" i="36"/>
  <c r="G37" i="36"/>
  <c r="G38" i="36"/>
  <c r="G59" i="36"/>
  <c r="G52" i="38"/>
  <c r="G53" i="38"/>
  <c r="G54" i="38"/>
  <c r="G55" i="38"/>
  <c r="G48" i="38"/>
  <c r="G49" i="38"/>
  <c r="G50" i="38"/>
  <c r="G47" i="38"/>
  <c r="G59" i="38" s="1"/>
  <c r="G43" i="38"/>
  <c r="G44" i="38"/>
  <c r="G45" i="38"/>
  <c r="G42" i="38"/>
  <c r="K60" i="36"/>
  <c r="I60" i="36"/>
  <c r="K59" i="36"/>
  <c r="I59" i="36"/>
  <c r="G51" i="41"/>
  <c r="G46" i="41"/>
  <c r="D70" i="44"/>
  <c r="I64" i="44"/>
  <c r="H64" i="44"/>
  <c r="O62" i="44" s="1"/>
  <c r="G64" i="44"/>
  <c r="F64" i="44"/>
  <c r="E64" i="44"/>
  <c r="I63" i="44"/>
  <c r="H63" i="44"/>
  <c r="G63" i="44"/>
  <c r="F63" i="44"/>
  <c r="E63" i="44"/>
  <c r="B42" i="44"/>
  <c r="B25" i="44"/>
  <c r="B9" i="44"/>
  <c r="D53" i="44"/>
  <c r="I47" i="44"/>
  <c r="H47" i="44"/>
  <c r="G47" i="44"/>
  <c r="F47" i="44"/>
  <c r="E47" i="44"/>
  <c r="L44" i="44" s="1"/>
  <c r="M44" i="44" s="1"/>
  <c r="I46" i="44"/>
  <c r="H46" i="44"/>
  <c r="G46" i="44"/>
  <c r="F46" i="44"/>
  <c r="E46" i="44"/>
  <c r="D36" i="44"/>
  <c r="I30" i="44"/>
  <c r="H30" i="44"/>
  <c r="G30" i="44"/>
  <c r="F30" i="44"/>
  <c r="E30" i="44"/>
  <c r="I29" i="44"/>
  <c r="H29" i="44"/>
  <c r="G29" i="44"/>
  <c r="F29" i="44"/>
  <c r="E29" i="44"/>
  <c r="G26" i="38"/>
  <c r="G27" i="38"/>
  <c r="G28" i="38"/>
  <c r="G29" i="38"/>
  <c r="G30" i="38"/>
  <c r="G26" i="39"/>
  <c r="G27" i="39"/>
  <c r="G28" i="39"/>
  <c r="G29" i="39"/>
  <c r="G30" i="39"/>
  <c r="G26" i="40"/>
  <c r="G27" i="40"/>
  <c r="G28" i="40"/>
  <c r="G29" i="40"/>
  <c r="G30" i="40"/>
  <c r="G26" i="41"/>
  <c r="G27" i="41"/>
  <c r="G28" i="41"/>
  <c r="G29" i="41"/>
  <c r="G30" i="41"/>
  <c r="E14" i="44"/>
  <c r="E13" i="44"/>
  <c r="G14" i="44"/>
  <c r="H14" i="44"/>
  <c r="I14" i="44"/>
  <c r="F14" i="44"/>
  <c r="G13" i="44"/>
  <c r="H13" i="44"/>
  <c r="I13" i="44"/>
  <c r="F13" i="44"/>
  <c r="D20" i="44"/>
  <c r="A28" i="42"/>
  <c r="A29" i="42"/>
  <c r="A30" i="42"/>
  <c r="A28" i="41"/>
  <c r="A29" i="41"/>
  <c r="A30" i="41"/>
  <c r="A28" i="40"/>
  <c r="A29" i="40"/>
  <c r="A30" i="40"/>
  <c r="A28" i="39"/>
  <c r="A29" i="39"/>
  <c r="A30" i="39"/>
  <c r="A28" i="38"/>
  <c r="A29" i="38"/>
  <c r="A30" i="38"/>
  <c r="A26" i="42"/>
  <c r="A27" i="42"/>
  <c r="A26" i="41"/>
  <c r="A27" i="41"/>
  <c r="A26" i="40"/>
  <c r="A27" i="40"/>
  <c r="A26" i="39"/>
  <c r="A27" i="39"/>
  <c r="A27" i="38"/>
  <c r="A26" i="38"/>
  <c r="A25" i="42"/>
  <c r="A24" i="42"/>
  <c r="A25" i="41"/>
  <c r="A24" i="41"/>
  <c r="A25" i="40"/>
  <c r="A24" i="40"/>
  <c r="A25" i="39"/>
  <c r="A24" i="39"/>
  <c r="A25" i="38"/>
  <c r="A24" i="38"/>
  <c r="G68" i="36"/>
  <c r="G84" i="38"/>
  <c r="E10" i="43"/>
  <c r="B10" i="43"/>
  <c r="C20" i="43"/>
  <c r="K9" i="36"/>
  <c r="K9" i="39" s="1"/>
  <c r="K8" i="36"/>
  <c r="K8" i="40" s="1"/>
  <c r="K8" i="41"/>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36"/>
  <c r="K7" i="40" s="1"/>
  <c r="K7" i="41"/>
  <c r="G68" i="41"/>
  <c r="G90" i="41"/>
  <c r="G89" i="41"/>
  <c r="G88" i="41"/>
  <c r="G87" i="41"/>
  <c r="A90" i="41"/>
  <c r="A89" i="41"/>
  <c r="A88" i="41"/>
  <c r="A87" i="41"/>
  <c r="G68" i="40"/>
  <c r="G90" i="40"/>
  <c r="G89" i="40"/>
  <c r="G88" i="40"/>
  <c r="G87" i="40"/>
  <c r="A90" i="40"/>
  <c r="A89" i="40"/>
  <c r="A88" i="40"/>
  <c r="A87" i="40"/>
  <c r="G68" i="39"/>
  <c r="G90" i="39"/>
  <c r="G89" i="39"/>
  <c r="G88" i="39"/>
  <c r="G87" i="39"/>
  <c r="A90" i="39"/>
  <c r="A89" i="39"/>
  <c r="A88" i="39"/>
  <c r="G90" i="38"/>
  <c r="G89" i="38"/>
  <c r="G88" i="38"/>
  <c r="G87" i="38"/>
  <c r="G68" i="38"/>
  <c r="B78" i="38" s="1"/>
  <c r="A90" i="38"/>
  <c r="A89" i="38"/>
  <c r="A88" i="38"/>
  <c r="A87" i="38"/>
  <c r="G90" i="36"/>
  <c r="G89" i="36"/>
  <c r="G88" i="36"/>
  <c r="G87" i="36"/>
  <c r="G86" i="41"/>
  <c r="G85" i="41"/>
  <c r="G86" i="40"/>
  <c r="G85" i="40"/>
  <c r="G86" i="39"/>
  <c r="G85" i="39"/>
  <c r="G86" i="38"/>
  <c r="G85" i="38"/>
  <c r="G86" i="36"/>
  <c r="G85" i="36"/>
  <c r="G84" i="36"/>
  <c r="G84" i="39"/>
  <c r="G84" i="40"/>
  <c r="A87" i="39"/>
  <c r="A86" i="39"/>
  <c r="A85" i="39"/>
  <c r="A84" i="39"/>
  <c r="A86" i="38"/>
  <c r="A85" i="38"/>
  <c r="A84" i="38"/>
  <c r="A86" i="41"/>
  <c r="A85" i="41"/>
  <c r="A84" i="41"/>
  <c r="A86" i="40"/>
  <c r="A85" i="40"/>
  <c r="A84" i="40"/>
  <c r="B11" i="42"/>
  <c r="H9" i="42"/>
  <c r="H8" i="42"/>
  <c r="H7" i="42"/>
  <c r="H9" i="41"/>
  <c r="H8" i="41"/>
  <c r="H7" i="41"/>
  <c r="H9" i="40"/>
  <c r="H8" i="40"/>
  <c r="H7" i="40"/>
  <c r="H9" i="39"/>
  <c r="H8" i="39"/>
  <c r="H7" i="39"/>
  <c r="H9" i="38"/>
  <c r="H8" i="38"/>
  <c r="H7" i="38"/>
  <c r="A23" i="41"/>
  <c r="B5" i="42"/>
  <c r="C7" i="42"/>
  <c r="C8" i="42"/>
  <c r="C9" i="42"/>
  <c r="I50" i="42"/>
  <c r="G53" i="42"/>
  <c r="I53" i="42"/>
  <c r="K53" i="42"/>
  <c r="G54" i="42"/>
  <c r="I54" i="42"/>
  <c r="K54" i="42"/>
  <c r="I56" i="42"/>
  <c r="K56" i="42"/>
  <c r="G57" i="42"/>
  <c r="I57" i="42"/>
  <c r="K57" i="42"/>
  <c r="G58" i="42"/>
  <c r="I58" i="42"/>
  <c r="K58" i="42"/>
  <c r="G59" i="42"/>
  <c r="I59" i="42"/>
  <c r="K59" i="42"/>
  <c r="G60" i="42"/>
  <c r="I60" i="42"/>
  <c r="K60" i="42"/>
  <c r="G61" i="42"/>
  <c r="I61" i="42"/>
  <c r="K61" i="42"/>
  <c r="G62" i="42"/>
  <c r="I62" i="42"/>
  <c r="K62" i="42"/>
  <c r="B5" i="41"/>
  <c r="C7" i="41"/>
  <c r="C8" i="41"/>
  <c r="C9" i="41"/>
  <c r="B5" i="40"/>
  <c r="C7" i="40"/>
  <c r="C8" i="40"/>
  <c r="C9" i="40"/>
  <c r="B5" i="39"/>
  <c r="C7" i="39"/>
  <c r="C8" i="39"/>
  <c r="C9" i="39"/>
  <c r="B5" i="38"/>
  <c r="C7" i="38"/>
  <c r="C8" i="38"/>
  <c r="C9" i="38"/>
  <c r="I59" i="38"/>
  <c r="I60" i="38"/>
  <c r="K59" i="38"/>
  <c r="K60" i="38"/>
  <c r="I24" i="42"/>
  <c r="K30" i="42"/>
  <c r="I30" i="42"/>
  <c r="K24" i="42"/>
  <c r="K23" i="42"/>
  <c r="K25" i="42"/>
  <c r="K26" i="42"/>
  <c r="K27" i="42"/>
  <c r="K28" i="42"/>
  <c r="K29" i="42"/>
  <c r="I26" i="42"/>
  <c r="I29" i="42"/>
  <c r="I27" i="42"/>
  <c r="I58" i="39"/>
  <c r="K58" i="39"/>
  <c r="I28" i="42"/>
  <c r="I58" i="40"/>
  <c r="I61" i="40" s="1"/>
  <c r="I75" i="40" s="1"/>
  <c r="K58" i="40"/>
  <c r="I60" i="41"/>
  <c r="I58" i="41"/>
  <c r="I59" i="41"/>
  <c r="I25" i="42"/>
  <c r="I23" i="42"/>
  <c r="K59" i="41"/>
  <c r="K47" i="42"/>
  <c r="K58" i="41"/>
  <c r="K60" i="41"/>
  <c r="K48" i="42"/>
  <c r="G84" i="41"/>
  <c r="K8" i="42"/>
  <c r="K9" i="42"/>
  <c r="K8" i="39"/>
  <c r="K8" i="38"/>
  <c r="A23" i="39"/>
  <c r="A23" i="38"/>
  <c r="A23" i="40"/>
  <c r="A23" i="42"/>
  <c r="K7" i="39"/>
  <c r="K61" i="36" l="1"/>
  <c r="K75" i="36" s="1"/>
  <c r="I61" i="38"/>
  <c r="I75" i="38" s="1"/>
  <c r="I61" i="39"/>
  <c r="I75" i="39" s="1"/>
  <c r="L12" i="44"/>
  <c r="L11" i="44"/>
  <c r="N44" i="44"/>
  <c r="O44" i="44" s="1"/>
  <c r="G35" i="42"/>
  <c r="G39" i="42"/>
  <c r="G59" i="41"/>
  <c r="L28" i="44"/>
  <c r="L27" i="44"/>
  <c r="G60" i="39"/>
  <c r="K7" i="42"/>
  <c r="G38" i="42"/>
  <c r="G33" i="42"/>
  <c r="P44" i="44"/>
  <c r="L61" i="44"/>
  <c r="M61" i="44" s="1"/>
  <c r="N61" i="44" s="1"/>
  <c r="O61" i="44" s="1"/>
  <c r="P61" i="44" s="1"/>
  <c r="P62" i="44"/>
  <c r="B17" i="44"/>
  <c r="D23" i="36" s="1"/>
  <c r="G23" i="36" s="1"/>
  <c r="M11" i="44"/>
  <c r="N11" i="44" s="1"/>
  <c r="O11" i="44" s="1"/>
  <c r="P11" i="44" s="1"/>
  <c r="N62" i="44"/>
  <c r="N45" i="44"/>
  <c r="O45" i="44"/>
  <c r="P45" i="44"/>
  <c r="N28" i="44"/>
  <c r="O28" i="44"/>
  <c r="P28" i="44"/>
  <c r="P12" i="44"/>
  <c r="O12" i="44"/>
  <c r="N12" i="44"/>
  <c r="M62" i="44"/>
  <c r="B50" i="44"/>
  <c r="M28" i="44"/>
  <c r="L17" i="44"/>
  <c r="M12" i="44"/>
  <c r="C77" i="39"/>
  <c r="C77" i="41"/>
  <c r="C77" i="38"/>
  <c r="C77" i="40"/>
  <c r="I77" i="40" s="1"/>
  <c r="I79" i="40" s="1"/>
  <c r="G50" i="42"/>
  <c r="G60" i="38"/>
  <c r="G26" i="42"/>
  <c r="G59" i="40"/>
  <c r="G60" i="40"/>
  <c r="I46" i="42"/>
  <c r="G30" i="42"/>
  <c r="K61" i="38"/>
  <c r="K75" i="38" s="1"/>
  <c r="G34" i="42"/>
  <c r="K77" i="36"/>
  <c r="K79" i="36" s="1"/>
  <c r="K44" i="42"/>
  <c r="I44" i="42"/>
  <c r="B34" i="44"/>
  <c r="G27" i="42"/>
  <c r="K50" i="42"/>
  <c r="K61" i="41"/>
  <c r="K75" i="41" s="1"/>
  <c r="I61" i="41"/>
  <c r="I75" i="41" s="1"/>
  <c r="G29" i="42"/>
  <c r="G41" i="42"/>
  <c r="G43" i="42"/>
  <c r="G48" i="42" s="1"/>
  <c r="G37" i="42"/>
  <c r="G60" i="36"/>
  <c r="K61" i="40"/>
  <c r="K75" i="40" s="1"/>
  <c r="K9" i="41"/>
  <c r="M45" i="44"/>
  <c r="B51" i="44" s="1"/>
  <c r="I61" i="36"/>
  <c r="I75" i="36" s="1"/>
  <c r="I77" i="36" s="1"/>
  <c r="G28" i="42"/>
  <c r="G56" i="42"/>
  <c r="B78" i="40"/>
  <c r="G77" i="40" s="1"/>
  <c r="K9" i="38"/>
  <c r="K46" i="42"/>
  <c r="G36" i="42"/>
  <c r="B78" i="39"/>
  <c r="B78" i="41"/>
  <c r="K7" i="38"/>
  <c r="L45" i="44"/>
  <c r="K9" i="40"/>
  <c r="L62" i="44"/>
  <c r="G32" i="42"/>
  <c r="G42" i="42"/>
  <c r="G47" i="42" s="1"/>
  <c r="K61" i="39"/>
  <c r="K75" i="39" s="1"/>
  <c r="I77" i="39" l="1"/>
  <c r="I79" i="39" s="1"/>
  <c r="I77" i="38"/>
  <c r="I79" i="38" s="1"/>
  <c r="D17" i="38" s="1"/>
  <c r="G77" i="38"/>
  <c r="I49" i="42"/>
  <c r="I63" i="42" s="1"/>
  <c r="K77" i="38"/>
  <c r="K79" i="38" s="1"/>
  <c r="K49" i="42"/>
  <c r="K63" i="42" s="1"/>
  <c r="M27" i="44"/>
  <c r="N27" i="44" s="1"/>
  <c r="O27" i="44" s="1"/>
  <c r="P27" i="44" s="1"/>
  <c r="B33" i="44"/>
  <c r="K77" i="40"/>
  <c r="K79" i="40" s="1"/>
  <c r="D17" i="40" s="1"/>
  <c r="D25" i="36"/>
  <c r="G25" i="36" s="1"/>
  <c r="L50" i="44"/>
  <c r="D25" i="38"/>
  <c r="G25" i="38" s="1"/>
  <c r="L51" i="44"/>
  <c r="D24" i="38"/>
  <c r="G24" i="38" s="1"/>
  <c r="B35" i="44"/>
  <c r="B36" i="44" s="1"/>
  <c r="B18" i="44"/>
  <c r="G77" i="39"/>
  <c r="B52" i="44"/>
  <c r="L52" i="44" s="1"/>
  <c r="K77" i="39"/>
  <c r="B67" i="44"/>
  <c r="L67" i="44" s="1"/>
  <c r="B68" i="44"/>
  <c r="I79" i="36"/>
  <c r="D17" i="36" s="1"/>
  <c r="G77" i="41"/>
  <c r="K77" i="41"/>
  <c r="K79" i="41" s="1"/>
  <c r="I77" i="41"/>
  <c r="I79" i="41" s="1"/>
  <c r="L33" i="44" l="1"/>
  <c r="D24" i="36"/>
  <c r="G24" i="36" s="1"/>
  <c r="G56" i="36" s="1"/>
  <c r="L34" i="44"/>
  <c r="B69" i="44"/>
  <c r="L69" i="44" s="1"/>
  <c r="L68" i="44"/>
  <c r="G58" i="36"/>
  <c r="D24" i="39"/>
  <c r="G24" i="39" s="1"/>
  <c r="L35" i="44"/>
  <c r="L36" i="44"/>
  <c r="D23" i="38"/>
  <c r="G23" i="38" s="1"/>
  <c r="G58" i="38" s="1"/>
  <c r="L18" i="44"/>
  <c r="B19" i="44"/>
  <c r="L19" i="44" s="1"/>
  <c r="B78" i="36"/>
  <c r="G77" i="36" s="1"/>
  <c r="G65" i="42" s="1"/>
  <c r="D17" i="41"/>
  <c r="B37" i="44"/>
  <c r="D24" i="40"/>
  <c r="G24" i="40" s="1"/>
  <c r="I65" i="42"/>
  <c r="I66" i="42" s="1"/>
  <c r="K65" i="42"/>
  <c r="K66" i="42" s="1"/>
  <c r="K79" i="39"/>
  <c r="D17" i="39" s="1"/>
  <c r="D25" i="39"/>
  <c r="G25" i="39" s="1"/>
  <c r="B53" i="44"/>
  <c r="L53" i="44" s="1"/>
  <c r="G61" i="36" l="1"/>
  <c r="G75" i="36" s="1"/>
  <c r="G79" i="36" s="1"/>
  <c r="D16" i="36" s="1"/>
  <c r="B70" i="44"/>
  <c r="L70" i="44" s="1"/>
  <c r="G56" i="38"/>
  <c r="G61" i="38" s="1"/>
  <c r="G75" i="38" s="1"/>
  <c r="G79" i="38" s="1"/>
  <c r="D16" i="38" s="1"/>
  <c r="B71" i="44"/>
  <c r="L71" i="44" s="1"/>
  <c r="D24" i="41"/>
  <c r="G24" i="41" s="1"/>
  <c r="G24" i="42" s="1"/>
  <c r="L37" i="44"/>
  <c r="D23" i="39"/>
  <c r="G23" i="39" s="1"/>
  <c r="G58" i="39" s="1"/>
  <c r="B20" i="44"/>
  <c r="L20" i="44" s="1"/>
  <c r="D17" i="42"/>
  <c r="D25" i="40"/>
  <c r="G25" i="40" s="1"/>
  <c r="B54" i="44"/>
  <c r="D25" i="41" l="1"/>
  <c r="G25" i="41" s="1"/>
  <c r="G25" i="42" s="1"/>
  <c r="L54" i="44"/>
  <c r="G56" i="39"/>
  <c r="G61" i="39" s="1"/>
  <c r="G75" i="39" s="1"/>
  <c r="G79" i="39" s="1"/>
  <c r="D16" i="39" s="1"/>
  <c r="B21" i="44"/>
  <c r="D23" i="40"/>
  <c r="G23" i="40" s="1"/>
  <c r="D23" i="41" l="1"/>
  <c r="G23" i="41" s="1"/>
  <c r="G58" i="41" s="1"/>
  <c r="L21" i="44"/>
  <c r="G58" i="40"/>
  <c r="G56" i="40"/>
  <c r="G61" i="40" l="1"/>
  <c r="G75" i="40" s="1"/>
  <c r="G79" i="40" s="1"/>
  <c r="D16" i="40" s="1"/>
  <c r="G23" i="42"/>
  <c r="G44" i="42" s="1"/>
  <c r="G56" i="41"/>
  <c r="G61" i="41" s="1"/>
  <c r="G75" i="41" s="1"/>
  <c r="G79" i="41" s="1"/>
  <c r="D16" i="41" s="1"/>
  <c r="G46" i="42"/>
  <c r="G49" i="42" s="1"/>
  <c r="G63" i="42" s="1"/>
  <c r="G66" i="42" s="1"/>
  <c r="D16" i="42" s="1"/>
</calcChain>
</file>

<file path=xl/sharedStrings.xml><?xml version="1.0" encoding="utf-8"?>
<sst xmlns="http://schemas.openxmlformats.org/spreadsheetml/2006/main" count="640" uniqueCount="163">
  <si>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</si>
  <si>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</si>
  <si>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</si>
  <si>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</si>
  <si>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</si>
  <si>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</si>
  <si>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</si>
  <si>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</si>
  <si>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</si>
  <si>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</si>
  <si>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</si>
  <si>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</si>
  <si>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</si>
  <si>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</si>
  <si>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</si>
  <si>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</si>
  <si>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</si>
  <si>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</si>
  <si>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</si>
  <si>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</si>
  <si>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</si>
  <si>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</si>
  <si>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</si>
  <si>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</si>
  <si>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</si>
  <si>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</si>
  <si>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</si>
  <si>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</si>
  <si>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</si>
  <si>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</si>
  <si>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</si>
  <si>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</si>
  <si>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</si>
  <si>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</si>
  <si>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</si>
  <si>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</si>
  <si>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</si>
  <si>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</si>
  <si>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</si>
  <si>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</si>
  <si>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</si>
  <si>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</si>
  <si>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</si>
  <si>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</si>
  <si>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</si>
  <si>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</si>
  <si>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</si>
  <si>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</si>
  <si>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</si>
  <si>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</si>
  <si>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</si>
  <si>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</si>
  <si>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</si>
  <si>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</si>
  <si>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</si>
  <si>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</si>
  <si>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</si>
  <si>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</si>
  <si>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</si>
  <si>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</si>
  <si>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</si>
  <si>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</si>
  <si>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</si>
  <si>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</si>
  <si>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</si>
  <si>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</si>
  <si>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</si>
  <si>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</si>
  <si>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</si>
  <si>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</si>
  <si>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</si>
  <si>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</si>
  <si>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</si>
  <si>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</si>
  <si>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</si>
  <si>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</si>
  <si>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 xml:space="preserve">Undergraduate Students </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</si>
  <si>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</si>
  <si>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</si>
  <si>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</si>
  <si>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</si>
  <si>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</si>
  <si>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</si>
  <si>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</si>
  <si>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</si>
  <si>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</si>
  <si>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</si>
  <si>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</si>
  <si>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</si>
  <si>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</si>
  <si>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</si>
  <si>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</si>
  <si>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</si>
  <si>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</si>
  <si>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</si>
  <si>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</si>
  <si>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</si>
  <si>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</si>
  <si>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</si>
  <si>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</si>
  <si>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</si>
  <si>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</si>
  <si>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</si>
  <si>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</si>
  <si>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</si>
  <si>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</si>
  <si>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</si>
  <si>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</si>
  <si>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</si>
  <si>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</si>
  <si>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</si>
  <si>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</si>
  <si>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</si>
  <si>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</si>
  <si>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</si>
  <si>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</si>
  <si>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</si>
  <si>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</si>
  <si>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</si>
  <si>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</si>
  <si>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</si>
  <si>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</si>
  <si>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</si>
  <si>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</si>
  <si>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</si>
  <si>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</si>
  <si>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</si>
  <si>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</si>
  <si>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</si>
  <si>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</si>
  <si>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</si>
  <si>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</si>
  <si>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</si>
  <si>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</si>
  <si>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</si>
  <si>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</si>
  <si>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</si>
  <si>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</si>
  <si>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</si>
  <si>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</si>
  <si>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</si>
  <si>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</si>
  <si>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</si>
  <si>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</si>
  <si>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</si>
  <si>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</si>
  <si>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</si>
  <si>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</si>
  <si>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</si>
  <si>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</si>
  <si>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</si>
  <si>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</si>
  <si>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</si>
  <si>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</si>
  <si>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</si>
  <si>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</si>
  <si>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</si>
  <si>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</si>
  <si>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</si>
  <si>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</si>
  <si>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</si>
  <si>
    <t>I.  Stipends and/or Participant Support</t>
  </si>
  <si>
    <t>I.   Stipends and/or Participant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</si>
</sst>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3">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Arial"/>
      <family val="2"/>
    </font>
    <font>
      <i/>
      <sz val="10"/>
      <color theme="0"/>
      <name val="Arial"/>
      <family val="2"/>
    </font>
    <font>
      <b/>
      <i/>
      <sz val="12"/>
      <name val="Arial"/>
      <family val="2"/>
    </font>
    <font>
      <sz val="10"/>
      <color theme="0"/>
      <name val="Times New Roman"/>
      <family val="1"/>
    </font>
    <font>
      <sz val="10"/>
      <color rgb="FFFF0000"/>
      <name val="Geneva"/>
      <family val="2"/>
    </font>
    <font>
      <sz val="10"/>
      <color theme="0"/>
      <name val="Geneva"/>
    </font>
    <font>
      <sz val="8"/>
      <color theme="0"/>
      <name val="Geneva"/>
    </font>
  </fonts>
  <fills count="1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gradientFill type="path" left="0.5" right="0.5" top="0.5" bottom="0.5">
        <stop position="0">
          <color theme="0"/>
        </stop>
        <stop position="1">
          <color theme="0" tint="-0.25098422193060094"/>
        </stop>
      </gradient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1" borderId="26" applyNumberFormat="0" applyFont="0" applyAlignment="0" applyProtection="0"/>
  </cellStyleXfs>
  <cellXfs count="678">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7" fillId="3" borderId="9" xfId="0" applyFont="1" applyFill="1" applyBorder="1" applyAlignment="1" applyProtection="1">
      <protection locked="0"/>
    </xf>
    <xf numFmtId="0" fontId="7" fillId="3" borderId="12" xfId="0" applyFont="1" applyFill="1" applyBorder="1" applyAlignment="1" applyProtection="1">
      <protection locked="0"/>
    </xf>
    <xf numFmtId="0" fontId="7" fillId="3" borderId="1" xfId="0" applyFont="1" applyFill="1" applyBorder="1" applyAlignment="1" applyProtection="1">
      <protection locked="0"/>
    </xf>
    <xf numFmtId="0" fontId="7" fillId="3" borderId="14" xfId="0" applyFont="1" applyFill="1" applyBorder="1" applyAlignment="1" applyProtection="1">
      <protection locked="0"/>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8" fillId="6" borderId="0" xfId="0" applyFont="1" applyFill="1" applyBorder="1" applyProtection="1">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66" fontId="8" fillId="4" borderId="5" xfId="0" applyNumberFormat="1" applyFont="1" applyFill="1" applyBorder="1" applyAlignment="1" applyProtection="1">
      <alignment horizontal="center"/>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164" fontId="11" fillId="2" borderId="10"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xf>
    <xf numFmtId="164" fontId="11" fillId="2" borderId="9" xfId="2" applyNumberFormat="1" applyFont="1" applyFill="1" applyBorder="1" applyAlignment="1" applyProtection="1">
      <alignment horizontal="center"/>
    </xf>
    <xf numFmtId="164" fontId="11" fillId="2" borderId="12" xfId="2" applyNumberFormat="1" applyFont="1" applyFill="1" applyBorder="1" applyAlignment="1" applyProtection="1">
      <alignment horizontal="center"/>
    </xf>
    <xf numFmtId="164" fontId="11" fillId="2" borderId="11" xfId="2" applyNumberFormat="1" applyFont="1" applyFill="1" applyBorder="1" applyAlignment="1" applyProtection="1">
      <alignment horizontal="center"/>
    </xf>
    <xf numFmtId="164" fontId="11" fillId="2" borderId="13" xfId="2" applyNumberFormat="1" applyFont="1" applyFill="1" applyBorder="1" applyAlignment="1" applyProtection="1">
      <alignment horizontal="center"/>
    </xf>
    <xf numFmtId="164" fontId="11" fillId="2" borderId="8" xfId="2" applyNumberFormat="1" applyFont="1" applyFill="1" applyBorder="1" applyAlignment="1" applyProtection="1">
      <alignment horizontal="center"/>
    </xf>
    <xf numFmtId="164" fontId="11" fillId="2" borderId="1" xfId="2" applyNumberFormat="1" applyFont="1" applyFill="1" applyBorder="1" applyAlignment="1" applyProtection="1">
      <alignment horizontal="center"/>
    </xf>
    <xf numFmtId="164" fontId="11" fillId="2" borderId="14" xfId="2" applyNumberFormat="1" applyFont="1" applyFill="1" applyBorder="1" applyAlignment="1" applyProtection="1">
      <alignment horizontal="center"/>
    </xf>
    <xf numFmtId="0" fontId="8" fillId="4" borderId="5" xfId="0" applyFont="1" applyFill="1" applyBorder="1" applyAlignment="1" applyProtection="1">
      <protection hidden="1"/>
    </xf>
    <xf numFmtId="0" fontId="8" fillId="4" borderId="5" xfId="0" applyFont="1" applyFill="1" applyBorder="1" applyAlignment="1" applyProtection="1">
      <protection locked="0"/>
    </xf>
    <xf numFmtId="1" fontId="8" fillId="0" borderId="7" xfId="0" applyNumberFormat="1" applyFont="1" applyFill="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164" fontId="11" fillId="2" borderId="1" xfId="2" applyNumberFormat="1" applyFont="1" applyFill="1" applyBorder="1" applyAlignment="1" applyProtection="1">
      <alignment horizontal="center"/>
      <protection locked="0"/>
    </xf>
    <xf numFmtId="164" fontId="11" fillId="2" borderId="14"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164" fontId="11" fillId="2" borderId="11" xfId="2" applyNumberFormat="1" applyFont="1" applyFill="1" applyBorder="1" applyAlignment="1" applyProtection="1">
      <alignment horizontal="center"/>
      <protection hidden="1"/>
    </xf>
    <xf numFmtId="164" fontId="11" fillId="2" borderId="0" xfId="2" applyNumberFormat="1" applyFont="1" applyFill="1" applyBorder="1" applyAlignment="1" applyProtection="1">
      <alignment horizontal="center"/>
      <protection hidden="1"/>
    </xf>
    <xf numFmtId="164" fontId="11" fillId="2" borderId="13" xfId="2" applyNumberFormat="1" applyFont="1" applyFill="1" applyBorder="1" applyAlignment="1" applyProtection="1">
      <alignment horizontal="center"/>
      <protection hidden="1"/>
    </xf>
    <xf numFmtId="164" fontId="11" fillId="2" borderId="8" xfId="2" applyNumberFormat="1" applyFont="1" applyFill="1" applyBorder="1" applyAlignment="1" applyProtection="1">
      <alignment horizontal="center"/>
      <protection hidden="1"/>
    </xf>
    <xf numFmtId="164" fontId="11" fillId="2" borderId="1" xfId="2" applyNumberFormat="1" applyFont="1" applyFill="1" applyBorder="1" applyAlignment="1" applyProtection="1">
      <alignment horizontal="center"/>
      <protection hidden="1"/>
    </xf>
    <xf numFmtId="164" fontId="11" fillId="2" borderId="14" xfId="2" applyNumberFormat="1"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8" fillId="2" borderId="11" xfId="0" applyFont="1" applyFill="1" applyBorder="1" applyAlignment="1" applyProtection="1">
      <alignment horizontal="right"/>
      <protection locked="0"/>
    </xf>
    <xf numFmtId="0" fontId="22" fillId="11"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0" fillId="4" borderId="0" xfId="0" applyFont="1" applyFill="1" applyProtection="1">
      <protection hidden="1"/>
    </xf>
    <xf numFmtId="0" fontId="26"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6"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28"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166" fontId="8" fillId="4" borderId="8" xfId="2" applyNumberFormat="1" applyFont="1" applyFill="1" applyBorder="1" applyAlignment="1" applyProtection="1">
      <alignment horizontal="center"/>
    </xf>
    <xf numFmtId="166" fontId="8" fillId="4" borderId="5" xfId="2" applyNumberFormat="1" applyFont="1" applyFill="1" applyBorder="1" applyAlignment="1" applyProtection="1">
      <alignment horizontal="center"/>
    </xf>
    <xf numFmtId="0" fontId="17" fillId="4" borderId="34" xfId="0" applyFont="1" applyFill="1" applyBorder="1" applyAlignment="1" applyProtection="1">
      <alignment wrapText="1"/>
      <protection hidden="1"/>
    </xf>
    <xf numFmtId="0" fontId="22" fillId="4" borderId="0" xfId="0" applyFont="1" applyFill="1" applyProtection="1">
      <protection hidden="1"/>
    </xf>
    <xf numFmtId="0" fontId="28" fillId="13"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29" fillId="4" borderId="0" xfId="0" applyFont="1" applyFill="1"/>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22" xfId="0" applyFont="1" applyFill="1" applyBorder="1" applyProtection="1">
      <protection locked="0"/>
    </xf>
    <xf numFmtId="0" fontId="8" fillId="2" borderId="22" xfId="0" applyFont="1" applyFill="1" applyBorder="1" applyAlignment="1" applyProtection="1">
      <alignment horizontal="center"/>
      <protection locked="0"/>
    </xf>
    <xf numFmtId="8" fontId="8" fillId="3" borderId="15" xfId="1" applyFont="1" applyFill="1" applyBorder="1" applyAlignment="1" applyProtection="1">
      <protection locked="0"/>
    </xf>
    <xf numFmtId="0" fontId="22" fillId="11" borderId="15" xfId="4" applyFont="1" applyBorder="1" applyAlignment="1" applyProtection="1">
      <alignment horizontal="center" wrapText="1"/>
      <protection locked="0"/>
    </xf>
    <xf numFmtId="0" fontId="8" fillId="4" borderId="8" xfId="0" applyFont="1" applyFill="1" applyBorder="1" applyAlignment="1" applyProtection="1">
      <protection locked="0"/>
    </xf>
    <xf numFmtId="0" fontId="22" fillId="11" borderId="6" xfId="4" applyFont="1" applyBorder="1" applyAlignment="1" applyProtection="1">
      <alignment horizontal="center" wrapText="1"/>
      <protection locked="0"/>
    </xf>
    <xf numFmtId="9" fontId="8" fillId="4" borderId="22" xfId="2" applyFont="1" applyFill="1" applyBorder="1" applyAlignment="1" applyProtection="1">
      <alignment horizontal="center"/>
      <protection locked="0"/>
    </xf>
    <xf numFmtId="166" fontId="8" fillId="4" borderId="10" xfId="2" applyNumberFormat="1" applyFont="1" applyFill="1" applyBorder="1" applyAlignment="1" applyProtection="1">
      <alignment horizontal="center"/>
      <protection locked="0"/>
    </xf>
    <xf numFmtId="1" fontId="8" fillId="4" borderId="10" xfId="2" applyNumberFormat="1"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166" fontId="8" fillId="4" borderId="8" xfId="0" applyNumberFormat="1" applyFont="1" applyFill="1" applyBorder="1" applyAlignment="1" applyProtection="1">
      <alignment horizontal="center"/>
      <protection locked="0"/>
    </xf>
    <xf numFmtId="1" fontId="8" fillId="4" borderId="8"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0" fontId="8" fillId="4" borderId="22" xfId="0" applyFont="1" applyFill="1" applyBorder="1" applyAlignment="1" applyProtection="1">
      <alignment horizontal="center"/>
      <protection locked="0"/>
    </xf>
    <xf numFmtId="166" fontId="8" fillId="4" borderId="10" xfId="0" applyNumberFormat="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8" fillId="4" borderId="10" xfId="0" applyFont="1" applyFill="1" applyBorder="1" applyAlignment="1" applyProtection="1">
      <protection locked="0"/>
    </xf>
    <xf numFmtId="0" fontId="22" fillId="11" borderId="22" xfId="4" applyFont="1" applyBorder="1" applyAlignment="1" applyProtection="1">
      <alignment horizontal="center" wrapText="1"/>
      <protection locked="0"/>
    </xf>
    <xf numFmtId="0" fontId="7" fillId="3" borderId="15" xfId="0" applyFont="1" applyFill="1" applyBorder="1" applyAlignment="1" applyProtection="1">
      <alignment horizontal="center" wrapText="1"/>
      <protection locked="0"/>
    </xf>
    <xf numFmtId="0" fontId="22" fillId="11" borderId="12" xfId="4" applyFont="1" applyBorder="1" applyAlignment="1" applyProtection="1">
      <alignment horizontal="center" wrapText="1"/>
      <protection locked="0"/>
    </xf>
    <xf numFmtId="0" fontId="8" fillId="4" borderId="7" xfId="0" applyFont="1" applyFill="1" applyBorder="1" applyAlignment="1" applyProtection="1">
      <protection locked="0"/>
    </xf>
    <xf numFmtId="0" fontId="8" fillId="4" borderId="7" xfId="0" applyFont="1" applyFill="1" applyBorder="1" applyAlignment="1" applyProtection="1">
      <protection hidden="1"/>
    </xf>
    <xf numFmtId="0" fontId="8" fillId="4" borderId="6" xfId="0" applyFont="1" applyFill="1" applyBorder="1" applyAlignment="1" applyProtection="1">
      <protection hidden="1"/>
    </xf>
    <xf numFmtId="0" fontId="22" fillId="11" borderId="14" xfId="4" applyFont="1" applyBorder="1" applyAlignment="1" applyProtection="1">
      <alignment horizontal="center" wrapText="1"/>
      <protection locked="0"/>
    </xf>
    <xf numFmtId="166" fontId="8" fillId="4" borderId="8" xfId="2" applyNumberFormat="1" applyFont="1" applyFill="1" applyBorder="1" applyAlignment="1" applyProtection="1">
      <alignment horizontal="center"/>
      <protection locked="0"/>
    </xf>
    <xf numFmtId="0" fontId="7" fillId="3" borderId="2" xfId="0" applyFont="1" applyFill="1" applyBorder="1" applyAlignment="1" applyProtection="1">
      <alignment horizontal="center"/>
    </xf>
    <xf numFmtId="0" fontId="7" fillId="3" borderId="22" xfId="0" applyFont="1" applyFill="1" applyBorder="1" applyAlignment="1" applyProtection="1">
      <alignment horizontal="center"/>
      <protection hidden="1"/>
    </xf>
    <xf numFmtId="8" fontId="8" fillId="14" borderId="2" xfId="1" applyFont="1" applyFill="1" applyBorder="1" applyAlignment="1" applyProtection="1">
      <alignment horizontal="center"/>
      <protection hidden="1"/>
    </xf>
    <xf numFmtId="8" fontId="8" fillId="14"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10"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169" fontId="8" fillId="4" borderId="7" xfId="2" applyNumberFormat="1" applyFont="1" applyFill="1" applyBorder="1" applyAlignment="1" applyProtection="1">
      <alignment horizontal="center"/>
      <protection locked="0"/>
    </xf>
    <xf numFmtId="169" fontId="8" fillId="4" borderId="11" xfId="0" applyNumberFormat="1" applyFont="1" applyFill="1" applyBorder="1" applyAlignment="1" applyProtection="1">
      <alignment horizontal="center"/>
      <protection locked="0"/>
    </xf>
    <xf numFmtId="0" fontId="9" fillId="3" borderId="5" xfId="0" applyFont="1" applyFill="1" applyBorder="1" applyAlignment="1" applyProtection="1"/>
    <xf numFmtId="0" fontId="10" fillId="3" borderId="5" xfId="0" applyFont="1" applyFill="1" applyBorder="1" applyAlignment="1" applyProtection="1"/>
    <xf numFmtId="0" fontId="7" fillId="3" borderId="5" xfId="0" applyFont="1" applyFill="1" applyBorder="1" applyAlignment="1" applyProtection="1"/>
    <xf numFmtId="0" fontId="9" fillId="3" borderId="5" xfId="0" applyFont="1" applyFill="1" applyBorder="1" applyAlignment="1" applyProtection="1">
      <alignment vertical="center"/>
    </xf>
    <xf numFmtId="0" fontId="7" fillId="3" borderId="6" xfId="0" applyFont="1" applyFill="1" applyBorder="1" applyAlignment="1" applyProtection="1">
      <alignment horizontal="center"/>
    </xf>
    <xf numFmtId="0" fontId="7" fillId="3" borderId="22" xfId="0" applyFont="1" applyFill="1" applyBorder="1" applyAlignment="1" applyProtection="1"/>
    <xf numFmtId="0" fontId="7" fillId="3" borderId="12"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22" xfId="0" applyFont="1" applyFill="1" applyBorder="1" applyAlignment="1" applyProtection="1">
      <alignment wrapText="1"/>
    </xf>
    <xf numFmtId="0" fontId="7" fillId="3" borderId="6"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1" fontId="8" fillId="3" borderId="2" xfId="0" applyNumberFormat="1" applyFont="1" applyFill="1" applyBorder="1" applyAlignment="1" applyProtection="1">
      <alignment horizontal="center"/>
    </xf>
    <xf numFmtId="0" fontId="7" fillId="3" borderId="23"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7" fillId="3" borderId="7" xfId="0" applyFont="1" applyFill="1" applyBorder="1" applyAlignment="1" applyProtection="1">
      <alignment wrapText="1"/>
    </xf>
    <xf numFmtId="0" fontId="5" fillId="2" borderId="5" xfId="0" applyFont="1" applyFill="1" applyBorder="1" applyAlignment="1" applyProtection="1">
      <alignment horizontal="left"/>
    </xf>
    <xf numFmtId="0" fontId="5" fillId="2" borderId="15" xfId="0" applyFont="1" applyFill="1" applyBorder="1" applyAlignment="1" applyProtection="1">
      <alignment horizontal="left"/>
    </xf>
    <xf numFmtId="0" fontId="8" fillId="4" borderId="11" xfId="0" applyFont="1" applyFill="1" applyBorder="1" applyProtection="1"/>
    <xf numFmtId="0" fontId="8" fillId="4" borderId="0" xfId="0" applyFont="1" applyFill="1" applyBorder="1" applyProtection="1"/>
    <xf numFmtId="0" fontId="9" fillId="3" borderId="5" xfId="0" applyFont="1" applyFill="1" applyBorder="1" applyProtection="1"/>
    <xf numFmtId="8" fontId="7" fillId="3" borderId="7" xfId="1" applyFont="1" applyFill="1" applyBorder="1" applyAlignment="1" applyProtection="1">
      <alignment horizontal="center"/>
    </xf>
    <xf numFmtId="0" fontId="7" fillId="3" borderId="9" xfId="0" applyFont="1" applyFill="1" applyBorder="1" applyAlignment="1" applyProtection="1">
      <alignment horizontal="center"/>
    </xf>
    <xf numFmtId="0" fontId="7" fillId="3" borderId="9" xfId="0" applyFont="1" applyFill="1" applyBorder="1" applyAlignment="1" applyProtection="1"/>
    <xf numFmtId="0" fontId="7" fillId="3" borderId="1" xfId="0" applyFont="1" applyFill="1" applyBorder="1" applyAlignment="1" applyProtection="1"/>
    <xf numFmtId="8" fontId="8" fillId="3" borderId="2" xfId="1" applyFont="1" applyFill="1" applyBorder="1" applyAlignment="1" applyProtection="1">
      <alignment horizontal="center"/>
    </xf>
    <xf numFmtId="8" fontId="8" fillId="3" borderId="15" xfId="1" applyFont="1" applyFill="1" applyBorder="1" applyAlignment="1" applyProtection="1">
      <alignment horizontal="center"/>
    </xf>
    <xf numFmtId="8" fontId="8" fillId="3" borderId="9" xfId="1" applyFont="1" applyFill="1" applyBorder="1" applyAlignment="1" applyProtection="1">
      <alignment horizontal="left"/>
    </xf>
    <xf numFmtId="8" fontId="8" fillId="3" borderId="12" xfId="1" applyFont="1" applyFill="1" applyBorder="1" applyAlignment="1" applyProtection="1">
      <alignment horizontal="left"/>
    </xf>
    <xf numFmtId="0" fontId="8" fillId="3" borderId="2" xfId="0" applyFont="1" applyFill="1" applyBorder="1" applyAlignment="1" applyProtection="1">
      <alignment horizontal="center"/>
    </xf>
    <xf numFmtId="167" fontId="8" fillId="3" borderId="2" xfId="0" applyNumberFormat="1" applyFont="1" applyFill="1" applyBorder="1" applyAlignment="1" applyProtection="1">
      <alignment horizontal="center"/>
    </xf>
    <xf numFmtId="8" fontId="8" fillId="3" borderId="2" xfId="1" applyFont="1" applyFill="1" applyBorder="1" applyAlignment="1" applyProtection="1"/>
    <xf numFmtId="8" fontId="8" fillId="3" borderId="15" xfId="1" applyFont="1" applyFill="1" applyBorder="1" applyAlignment="1" applyProtection="1"/>
    <xf numFmtId="0" fontId="8" fillId="4" borderId="1" xfId="0" applyFont="1" applyFill="1" applyBorder="1" applyProtection="1"/>
    <xf numFmtId="0" fontId="7" fillId="3" borderId="5" xfId="0" applyFont="1" applyFill="1" applyBorder="1" applyProtection="1"/>
    <xf numFmtId="0" fontId="7" fillId="3" borderId="15" xfId="0" applyFont="1" applyFill="1" applyBorder="1" applyProtection="1"/>
    <xf numFmtId="8" fontId="7" fillId="3" borderId="10" xfId="1" applyFont="1" applyFill="1" applyBorder="1" applyAlignment="1" applyProtection="1">
      <alignment horizontal="center"/>
    </xf>
    <xf numFmtId="0" fontId="7" fillId="3" borderId="9" xfId="0" applyFont="1" applyFill="1" applyBorder="1" applyProtection="1"/>
    <xf numFmtId="0" fontId="7" fillId="3" borderId="14" xfId="0" applyFont="1" applyFill="1" applyBorder="1" applyAlignment="1" applyProtection="1"/>
    <xf numFmtId="0" fontId="7" fillId="3" borderId="15" xfId="0" applyFont="1" applyFill="1" applyBorder="1" applyAlignment="1" applyProtection="1">
      <alignment horizontal="center" wrapText="1"/>
    </xf>
    <xf numFmtId="0" fontId="7" fillId="3" borderId="5" xfId="0" applyFont="1" applyFill="1" applyBorder="1" applyAlignment="1" applyProtection="1">
      <alignment horizontal="center" wrapText="1"/>
    </xf>
    <xf numFmtId="0" fontId="7" fillId="3" borderId="10" xfId="0" applyFont="1" applyFill="1" applyBorder="1" applyProtection="1"/>
    <xf numFmtId="0" fontId="7" fillId="3" borderId="8" xfId="0" applyFont="1" applyFill="1" applyBorder="1" applyAlignment="1" applyProtection="1"/>
    <xf numFmtId="0" fontId="7" fillId="3" borderId="11" xfId="0" applyFont="1" applyFill="1" applyBorder="1" applyAlignment="1" applyProtection="1">
      <alignment horizontal="center"/>
    </xf>
    <xf numFmtId="0" fontId="7" fillId="3" borderId="0" xfId="0" applyFont="1" applyFill="1" applyBorder="1" applyAlignment="1" applyProtection="1">
      <alignment horizontal="center"/>
    </xf>
    <xf numFmtId="0" fontId="8" fillId="4" borderId="0" xfId="0" applyFont="1" applyFill="1" applyBorder="1" applyAlignment="1" applyProtection="1">
      <alignment horizontal="center"/>
    </xf>
    <xf numFmtId="0" fontId="8" fillId="4" borderId="1" xfId="0" applyFont="1" applyFill="1" applyBorder="1" applyAlignment="1" applyProtection="1">
      <alignment horizontal="center"/>
    </xf>
    <xf numFmtId="0" fontId="30" fillId="4" borderId="0" xfId="0" applyFont="1" applyFill="1" applyProtection="1">
      <protection hidden="1"/>
    </xf>
    <xf numFmtId="0" fontId="31" fillId="4" borderId="0" xfId="0" applyFont="1" applyFill="1" applyProtection="1">
      <protection hidden="1"/>
    </xf>
    <xf numFmtId="0" fontId="31" fillId="4" borderId="0" xfId="0" applyFont="1" applyFill="1" applyBorder="1" applyProtection="1">
      <protection hidden="1"/>
    </xf>
    <xf numFmtId="0" fontId="31" fillId="4" borderId="0" xfId="0" applyFont="1" applyFill="1" applyBorder="1" applyAlignment="1" applyProtection="1">
      <alignment horizontal="center"/>
      <protection hidden="1"/>
    </xf>
    <xf numFmtId="164" fontId="31" fillId="4" borderId="0" xfId="0" applyNumberFormat="1" applyFont="1" applyFill="1" applyBorder="1" applyAlignment="1" applyProtection="1">
      <alignment horizontal="center"/>
      <protection hidden="1"/>
    </xf>
    <xf numFmtId="166" fontId="31" fillId="4" borderId="0" xfId="0" applyNumberFormat="1" applyFont="1" applyFill="1" applyBorder="1" applyAlignment="1" applyProtection="1">
      <alignment horizontal="center"/>
      <protection hidden="1"/>
    </xf>
    <xf numFmtId="0" fontId="32" fillId="4" borderId="0" xfId="0" applyFont="1" applyFill="1" applyBorder="1" applyAlignment="1" applyProtection="1">
      <alignment horizontal="center"/>
      <protection hidden="1"/>
    </xf>
    <xf numFmtId="168" fontId="31" fillId="4" borderId="0" xfId="0" applyNumberFormat="1" applyFont="1" applyFill="1" applyProtection="1">
      <protection hidden="1"/>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7" fillId="3" borderId="15" xfId="0" applyFont="1" applyFill="1" applyBorder="1" applyAlignment="1" applyProtection="1">
      <alignment horizontal="left"/>
    </xf>
    <xf numFmtId="0" fontId="8" fillId="4" borderId="0" xfId="0" applyFont="1" applyFill="1" applyBorder="1" applyAlignment="1" applyProtection="1">
      <alignment horizontal="center"/>
      <protection locked="0"/>
    </xf>
    <xf numFmtId="0" fontId="9" fillId="3" borderId="5" xfId="0" applyFont="1" applyFill="1" applyBorder="1" applyAlignment="1" applyProtection="1"/>
    <xf numFmtId="0" fontId="9" fillId="3" borderId="2" xfId="0" applyFont="1" applyFill="1" applyBorder="1" applyAlignment="1" applyProtection="1"/>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0" fontId="5" fillId="4" borderId="8" xfId="0" applyFont="1" applyFill="1" applyBorder="1" applyAlignment="1" applyProtection="1">
      <alignment horizontal="left"/>
    </xf>
    <xf numFmtId="0" fontId="5" fillId="4" borderId="1" xfId="0" applyFont="1" applyFill="1" applyBorder="1" applyAlignment="1" applyProtection="1">
      <alignment horizontal="left"/>
    </xf>
    <xf numFmtId="8" fontId="8" fillId="4" borderId="5" xfId="1" applyFont="1" applyFill="1" applyBorder="1" applyAlignment="1" applyProtection="1">
      <alignment horizontal="center"/>
      <protection locked="0"/>
    </xf>
    <xf numFmtId="8" fontId="8" fillId="5" borderId="5" xfId="1" applyFont="1" applyFill="1" applyBorder="1" applyAlignment="1" applyProtection="1">
      <alignment horizontal="center"/>
      <protection hidden="1"/>
    </xf>
    <xf numFmtId="0" fontId="8" fillId="2" borderId="0" xfId="0" applyFont="1" applyFill="1" applyBorder="1" applyAlignment="1" applyProtection="1">
      <alignment horizontal="right"/>
      <protection locked="0"/>
    </xf>
    <xf numFmtId="0" fontId="8" fillId="3" borderId="0" xfId="0" applyFont="1" applyFill="1" applyBorder="1" applyAlignment="1" applyProtection="1">
      <alignment horizontal="left"/>
      <protection locked="0"/>
    </xf>
    <xf numFmtId="0" fontId="7" fillId="3" borderId="7" xfId="0" applyFont="1" applyFill="1" applyBorder="1" applyAlignment="1" applyProtection="1">
      <alignment horizontal="center" vertical="center"/>
    </xf>
    <xf numFmtId="0" fontId="8" fillId="2" borderId="0" xfId="0" applyFont="1" applyFill="1" applyBorder="1" applyAlignment="1" applyProtection="1">
      <alignment horizontal="left"/>
      <protection locked="0"/>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8" fillId="3" borderId="13" xfId="0" applyFont="1" applyFill="1" applyBorder="1" applyAlignment="1" applyProtection="1">
      <alignment horizontal="left"/>
      <protection locked="0"/>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8" fontId="8" fillId="5" borderId="9" xfId="1" applyFont="1" applyFill="1" applyBorder="1" applyAlignment="1" applyProtection="1">
      <alignment horizontal="center"/>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0" fontId="10" fillId="3" borderId="5" xfId="0" applyFont="1" applyFill="1" applyBorder="1" applyAlignment="1" applyProtection="1"/>
    <xf numFmtId="0" fontId="10" fillId="3" borderId="2" xfId="0" applyFont="1" applyFill="1" applyBorder="1" applyAlignment="1" applyProtection="1"/>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165" fontId="8" fillId="14" borderId="2" xfId="1" applyNumberFormat="1" applyFont="1" applyFill="1" applyBorder="1" applyAlignment="1" applyProtection="1">
      <alignment horizontal="center" wrapText="1"/>
      <protection hidden="1"/>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0" fontId="7" fillId="3" borderId="5" xfId="0" applyFont="1" applyFill="1" applyBorder="1" applyAlignment="1" applyProtection="1">
      <alignment horizontal="center" wrapText="1"/>
    </xf>
    <xf numFmtId="8" fontId="8" fillId="5" borderId="1" xfId="1" applyFont="1" applyFill="1" applyBorder="1" applyAlignment="1" applyProtection="1">
      <alignment horizontal="center"/>
      <protection hidden="1"/>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left" indent="2"/>
    </xf>
    <xf numFmtId="0" fontId="10" fillId="3" borderId="1" xfId="0" applyFont="1" applyFill="1" applyBorder="1" applyAlignment="1" applyProtection="1">
      <alignment horizontal="left" indent="2"/>
    </xf>
    <xf numFmtId="0" fontId="10" fillId="3" borderId="5" xfId="0" applyFont="1" applyFill="1" applyBorder="1" applyAlignment="1" applyProtection="1">
      <alignment horizontal="left" indent="2"/>
    </xf>
    <xf numFmtId="0" fontId="10" fillId="3" borderId="2" xfId="0" applyFont="1" applyFill="1" applyBorder="1" applyAlignment="1" applyProtection="1">
      <alignment horizontal="left" indent="2"/>
    </xf>
    <xf numFmtId="0" fontId="10" fillId="3" borderId="10" xfId="0" applyFont="1" applyFill="1" applyBorder="1" applyAlignment="1" applyProtection="1">
      <alignment horizontal="left" indent="2"/>
    </xf>
    <xf numFmtId="0" fontId="10" fillId="3" borderId="9" xfId="0" applyFont="1" applyFill="1" applyBorder="1" applyAlignment="1" applyProtection="1">
      <alignment horizontal="left" indent="2"/>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165" fontId="8" fillId="14" borderId="5" xfId="1" applyNumberFormat="1" applyFont="1" applyFill="1" applyBorder="1" applyAlignment="1" applyProtection="1">
      <alignment horizontal="center" wrapText="1"/>
      <protection hidden="1"/>
    </xf>
    <xf numFmtId="0" fontId="7" fillId="3" borderId="7" xfId="0" applyFont="1" applyFill="1" applyBorder="1" applyAlignment="1" applyProtection="1">
      <alignment horizontal="center" wrapText="1"/>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7" fillId="3" borderId="22" xfId="0" applyFont="1" applyFill="1" applyBorder="1" applyAlignment="1" applyProtection="1">
      <alignment horizontal="center"/>
    </xf>
    <xf numFmtId="0" fontId="7" fillId="3" borderId="23" xfId="0" applyFont="1" applyFill="1" applyBorder="1" applyAlignment="1" applyProtection="1">
      <alignment horizontal="center"/>
    </xf>
    <xf numFmtId="0" fontId="10" fillId="3" borderId="15" xfId="0" applyFont="1" applyFill="1" applyBorder="1" applyAlignment="1" applyProtection="1">
      <alignment horizontal="left" indent="2"/>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8" fontId="8" fillId="5" borderId="8" xfId="1" applyFont="1" applyFill="1" applyBorder="1" applyAlignment="1" applyProtection="1">
      <alignment horizontal="center" wrapText="1"/>
      <protection hidden="1"/>
    </xf>
    <xf numFmtId="8" fontId="8" fillId="5" borderId="14" xfId="1" applyFont="1" applyFill="1" applyBorder="1" applyAlignment="1" applyProtection="1">
      <alignment horizontal="center" wrapText="1"/>
      <protection hidden="1"/>
    </xf>
    <xf numFmtId="8" fontId="8" fillId="4" borderId="8" xfId="1" applyFont="1" applyFill="1" applyBorder="1" applyAlignment="1" applyProtection="1">
      <alignment horizontal="center"/>
      <protection locked="0" hidden="1"/>
    </xf>
    <xf numFmtId="8" fontId="8" fillId="4" borderId="14" xfId="1" applyFont="1" applyFill="1" applyBorder="1" applyAlignment="1" applyProtection="1">
      <alignment horizontal="center"/>
      <protection locked="0" hidden="1"/>
    </xf>
    <xf numFmtId="8" fontId="8" fillId="4" borderId="5" xfId="1" applyFont="1" applyFill="1" applyBorder="1" applyAlignment="1" applyProtection="1">
      <alignment horizontal="center"/>
      <protection locked="0" hidden="1"/>
    </xf>
    <xf numFmtId="8" fontId="8" fillId="4" borderId="15" xfId="1" applyFont="1" applyFill="1" applyBorder="1" applyAlignment="1" applyProtection="1">
      <alignment horizontal="center"/>
      <protection locked="0" hidden="1"/>
    </xf>
    <xf numFmtId="0" fontId="7" fillId="3" borderId="5" xfId="0" applyFont="1" applyFill="1" applyBorder="1" applyAlignment="1" applyProtection="1"/>
    <xf numFmtId="0" fontId="7" fillId="3" borderId="15" xfId="0" applyFont="1" applyFill="1" applyBorder="1" applyAlignment="1" applyProtection="1"/>
    <xf numFmtId="8" fontId="8" fillId="3" borderId="2" xfId="1" applyFont="1" applyFill="1" applyBorder="1" applyAlignment="1" applyProtection="1">
      <alignment horizontal="center"/>
    </xf>
    <xf numFmtId="8" fontId="8" fillId="3" borderId="2" xfId="1" applyFont="1" applyFill="1" applyBorder="1" applyAlignment="1" applyProtection="1">
      <alignment horizontal="center"/>
      <protection locked="0" hidden="1"/>
    </xf>
    <xf numFmtId="8" fontId="8" fillId="3" borderId="15" xfId="1" applyFont="1" applyFill="1" applyBorder="1" applyAlignment="1" applyProtection="1">
      <alignment horizontal="center"/>
      <protection locked="0" hidden="1"/>
    </xf>
    <xf numFmtId="0" fontId="9" fillId="3" borderId="15" xfId="0" applyFont="1" applyFill="1" applyBorder="1" applyAlignment="1" applyProtection="1"/>
    <xf numFmtId="0" fontId="10" fillId="3" borderId="12" xfId="0" applyFont="1" applyFill="1" applyBorder="1" applyAlignment="1" applyProtection="1">
      <alignment horizontal="left" indent="2"/>
    </xf>
    <xf numFmtId="0" fontId="10" fillId="3" borderId="14" xfId="0" applyFont="1" applyFill="1" applyBorder="1" applyAlignment="1" applyProtection="1">
      <alignment horizontal="left" indent="2"/>
    </xf>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8" fontId="8" fillId="5" borderId="7" xfId="1" applyFont="1" applyFill="1" applyBorder="1" applyAlignment="1" applyProtection="1">
      <alignment horizontal="center"/>
      <protection hidden="1"/>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left"/>
      <protection hidden="1"/>
    </xf>
    <xf numFmtId="0" fontId="8" fillId="2" borderId="22" xfId="0" applyFont="1" applyFill="1" applyBorder="1" applyProtection="1">
      <protection locked="0"/>
    </xf>
    <xf numFmtId="0" fontId="8" fillId="2" borderId="23" xfId="0" applyFont="1" applyFill="1" applyBorder="1" applyProtection="1">
      <protection locked="0"/>
    </xf>
    <xf numFmtId="0" fontId="8" fillId="2" borderId="6" xfId="0" applyFont="1" applyFill="1" applyBorder="1" applyProtection="1">
      <protection locked="0"/>
    </xf>
    <xf numFmtId="8" fontId="8" fillId="4" borderId="2" xfId="1" applyFont="1" applyFill="1" applyBorder="1" applyAlignment="1" applyProtection="1">
      <alignment horizontal="center"/>
      <protection locked="0" hidden="1"/>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xf>
    <xf numFmtId="0" fontId="8" fillId="4" borderId="1" xfId="0" applyFont="1" applyFill="1" applyBorder="1" applyAlignment="1" applyProtection="1">
      <alignment horizontal="left"/>
    </xf>
    <xf numFmtId="0" fontId="7" fillId="3" borderId="0" xfId="0" applyFont="1" applyFill="1" applyBorder="1" applyAlignment="1" applyProtection="1">
      <alignment horizontal="center" wrapText="1"/>
    </xf>
    <xf numFmtId="0" fontId="7" fillId="3" borderId="1" xfId="0" applyFont="1" applyFill="1" applyBorder="1" applyAlignment="1" applyProtection="1">
      <alignment horizontal="center" wrapText="1"/>
    </xf>
    <xf numFmtId="0" fontId="7" fillId="3" borderId="9" xfId="0" applyFont="1" applyFill="1" applyBorder="1" applyAlignment="1" applyProtection="1">
      <alignment horizontal="left"/>
    </xf>
    <xf numFmtId="0" fontId="7" fillId="3" borderId="12" xfId="0" applyFont="1" applyFill="1" applyBorder="1" applyAlignment="1" applyProtection="1">
      <alignment horizontal="left"/>
    </xf>
    <xf numFmtId="165" fontId="8" fillId="5" borderId="2" xfId="1" applyNumberFormat="1"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8" fontId="8" fillId="4" borderId="8" xfId="1" applyFont="1" applyFill="1" applyBorder="1" applyAlignment="1" applyProtection="1">
      <alignment horizontal="left"/>
      <protection locked="0" hidden="1"/>
    </xf>
    <xf numFmtId="8" fontId="8" fillId="4" borderId="14" xfId="1" applyFont="1" applyFill="1" applyBorder="1" applyAlignment="1" applyProtection="1">
      <alignment horizontal="left"/>
      <protection locked="0" hidden="1"/>
    </xf>
    <xf numFmtId="8" fontId="8" fillId="4" borderId="5" xfId="1" applyFont="1" applyFill="1" applyBorder="1" applyAlignment="1" applyProtection="1">
      <alignment horizontal="left"/>
      <protection locked="0" hidden="1"/>
    </xf>
    <xf numFmtId="8" fontId="8" fillId="4" borderId="15" xfId="1" applyFont="1" applyFill="1" applyBorder="1" applyAlignment="1" applyProtection="1">
      <alignment horizontal="left"/>
      <protection locked="0" hidden="1"/>
    </xf>
    <xf numFmtId="0" fontId="7" fillId="3" borderId="13"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23" xfId="0" applyFont="1" applyFill="1" applyBorder="1" applyAlignment="1" applyProtection="1">
      <alignment horizontal="center" wrapText="1"/>
    </xf>
    <xf numFmtId="0" fontId="7" fillId="3" borderId="6" xfId="0" applyFont="1" applyFill="1" applyBorder="1" applyAlignment="1" applyProtection="1">
      <alignment horizontal="center" wrapText="1"/>
    </xf>
    <xf numFmtId="0" fontId="7" fillId="3" borderId="5" xfId="0" applyFont="1" applyFill="1" applyBorder="1" applyAlignment="1" applyProtection="1">
      <alignment horizontal="center"/>
    </xf>
    <xf numFmtId="0" fontId="7" fillId="3" borderId="15"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2" xfId="0" applyFont="1" applyFill="1" applyBorder="1" applyAlignment="1" applyProtection="1"/>
    <xf numFmtId="0" fontId="10" fillId="3" borderId="8" xfId="0" applyFont="1" applyFill="1" applyBorder="1" applyAlignment="1" applyProtection="1">
      <alignment horizontal="left" indent="4"/>
    </xf>
    <xf numFmtId="0" fontId="10" fillId="3" borderId="14" xfId="0" applyFont="1" applyFill="1" applyBorder="1" applyAlignment="1" applyProtection="1">
      <alignment horizontal="left" indent="4"/>
    </xf>
    <xf numFmtId="0" fontId="9" fillId="3" borderId="10" xfId="0" applyFont="1" applyFill="1" applyBorder="1" applyAlignment="1" applyProtection="1"/>
    <xf numFmtId="0" fontId="9" fillId="3" borderId="12" xfId="0" applyFont="1" applyFill="1" applyBorder="1" applyAlignment="1" applyProtection="1"/>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8" fontId="8" fillId="10" borderId="2" xfId="1" applyFont="1" applyFill="1" applyBorder="1" applyAlignment="1" applyProtection="1">
      <alignment horizontal="center"/>
      <protection hidden="1"/>
    </xf>
    <xf numFmtId="8" fontId="8" fillId="10" borderId="15" xfId="1" applyFont="1" applyFill="1" applyBorder="1" applyAlignment="1" applyProtection="1">
      <alignment horizontal="center"/>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8" fillId="2" borderId="0" xfId="0" applyFont="1" applyFill="1" applyBorder="1" applyAlignment="1" applyProtection="1">
      <alignment horizontal="right"/>
      <protection hidden="1"/>
    </xf>
    <xf numFmtId="0" fontId="7" fillId="3" borderId="7" xfId="0" applyFont="1" applyFill="1" applyBorder="1" applyAlignment="1" applyProtection="1">
      <alignment horizontal="center"/>
      <protection hidden="1"/>
    </xf>
    <xf numFmtId="0" fontId="9" fillId="3" borderId="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7"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8" fillId="4" borderId="0" xfId="0" applyFont="1" applyFill="1" applyBorder="1" applyAlignment="1" applyProtection="1">
      <alignment horizontal="left"/>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8" xfId="0" applyFont="1" applyFill="1" applyBorder="1" applyAlignment="1" applyProtection="1">
      <alignment horizontal="left"/>
      <protection hidden="1"/>
    </xf>
    <xf numFmtId="0" fontId="8" fillId="4" borderId="1" xfId="0" applyFont="1" applyFill="1" applyBorder="1" applyAlignment="1" applyProtection="1">
      <alignment horizontal="left"/>
      <protection hidden="1"/>
    </xf>
    <xf numFmtId="8" fontId="8" fillId="5" borderId="0" xfId="1" applyFont="1" applyFill="1" applyBorder="1" applyAlignment="1" applyProtection="1">
      <alignment horizontal="center"/>
      <protection hidden="1"/>
    </xf>
    <xf numFmtId="8" fontId="8" fillId="5" borderId="13" xfId="1" applyFont="1" applyFill="1" applyBorder="1" applyAlignment="1" applyProtection="1">
      <alignment horizontal="center"/>
      <protection hidden="1"/>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xf numFmtId="0" fontId="14" fillId="12" borderId="32" xfId="0" applyFont="1" applyFill="1" applyBorder="1" applyAlignment="1" applyProtection="1">
      <alignment horizontal="center" vertical="center" wrapText="1"/>
      <protection hidden="1"/>
    </xf>
    <xf numFmtId="0" fontId="14" fillId="12" borderId="33" xfId="0" applyFont="1" applyFill="1" applyBorder="1" applyAlignment="1" applyProtection="1">
      <alignment horizontal="center" vertical="center" wrapText="1"/>
      <protection hidden="1"/>
    </xf>
    <xf numFmtId="0" fontId="31" fillId="4" borderId="0" xfId="0" applyFont="1" applyFill="1" applyBorder="1" applyAlignment="1" applyProtection="1">
      <alignment horizontal="center"/>
      <protection hidden="1"/>
    </xf>
  </cellXfs>
  <cellStyles count="5">
    <cellStyle name="Currency" xfId="1" builtinId="4"/>
    <cellStyle name="Normal" xfId="0" builtinId="0"/>
    <cellStyle name="Normal_person_months_conversion_chart" xfId="3" xr:uid="{00000000-0005-0000-0000-000002000000}"/>
    <cellStyle name="Note" xfId="4" builtinId="10"/>
    <cellStyle name="Percent" xfId="2" builtinId="5"/>
  </cellStyles>
  <dxfs count="45">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137</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132</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131</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130</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129</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133</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V95"/>
  <sheetViews>
    <sheetView showZeros="0" tabSelected="1" zoomScale="125" zoomScaleNormal="125" zoomScalePageLayoutView="125" workbookViewId="0">
      <selection activeCell="B5" sqref="B5:L5"/>
    </sheetView>
  </sheetViews>
  <sheetFormatPr defaultColWidth="9.140625" defaultRowHeight="14.2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c r="A1" s="470" t="s">
        <v>147</v>
      </c>
      <c r="B1" s="471"/>
      <c r="C1" s="471"/>
      <c r="D1" s="471"/>
      <c r="E1" s="471"/>
      <c r="F1" s="471"/>
      <c r="G1" s="471"/>
      <c r="H1" s="471"/>
      <c r="I1" s="471"/>
      <c r="J1" s="471"/>
      <c r="K1" s="471"/>
      <c r="L1" s="472"/>
      <c r="N1" s="457" t="s">
        <v>54</v>
      </c>
      <c r="O1" s="458"/>
      <c r="P1" s="458"/>
      <c r="Q1" s="458"/>
      <c r="R1" s="458"/>
      <c r="S1" s="458"/>
      <c r="T1" s="459"/>
    </row>
    <row r="2" spans="1:20" ht="13.5" customHeight="1">
      <c r="A2" s="473"/>
      <c r="B2" s="474"/>
      <c r="C2" s="474"/>
      <c r="D2" s="474"/>
      <c r="E2" s="474"/>
      <c r="F2" s="474"/>
      <c r="G2" s="474"/>
      <c r="H2" s="474"/>
      <c r="I2" s="474"/>
      <c r="J2" s="474"/>
      <c r="K2" s="474"/>
      <c r="L2" s="475"/>
      <c r="M2" s="2"/>
      <c r="N2" s="460"/>
      <c r="O2" s="461"/>
      <c r="P2" s="461"/>
      <c r="Q2" s="461"/>
      <c r="R2" s="461"/>
      <c r="S2" s="461"/>
      <c r="T2" s="462"/>
    </row>
    <row r="3" spans="1:20" ht="13.5" customHeight="1" thickBot="1">
      <c r="A3" s="476"/>
      <c r="B3" s="477"/>
      <c r="C3" s="477"/>
      <c r="D3" s="477"/>
      <c r="E3" s="477"/>
      <c r="F3" s="477"/>
      <c r="G3" s="477"/>
      <c r="H3" s="477"/>
      <c r="I3" s="477"/>
      <c r="J3" s="477"/>
      <c r="K3" s="477"/>
      <c r="L3" s="478"/>
      <c r="M3" s="2"/>
      <c r="N3" s="463"/>
      <c r="O3" s="464"/>
      <c r="P3" s="464"/>
      <c r="Q3" s="464"/>
      <c r="R3" s="464"/>
      <c r="S3" s="464"/>
      <c r="T3" s="465"/>
    </row>
    <row r="4" spans="1:20">
      <c r="A4" s="221"/>
      <c r="B4" s="6"/>
      <c r="C4" s="6"/>
      <c r="D4" s="6"/>
      <c r="E4" s="6"/>
      <c r="F4" s="6"/>
      <c r="G4" s="6"/>
      <c r="H4" s="6"/>
      <c r="I4" s="6"/>
      <c r="J4" s="6"/>
      <c r="K4" s="6"/>
      <c r="L4" s="90"/>
    </row>
    <row r="5" spans="1:20" ht="15">
      <c r="A5" s="185" t="s">
        <v>1</v>
      </c>
      <c r="B5" s="468"/>
      <c r="C5" s="468"/>
      <c r="D5" s="468"/>
      <c r="E5" s="468"/>
      <c r="F5" s="468"/>
      <c r="G5" s="468"/>
      <c r="H5" s="468"/>
      <c r="I5" s="468"/>
      <c r="J5" s="468"/>
      <c r="K5" s="468"/>
      <c r="L5" s="469"/>
      <c r="M5" s="3"/>
    </row>
    <row r="6" spans="1:20">
      <c r="A6" s="221"/>
      <c r="B6" s="6"/>
      <c r="C6" s="6"/>
      <c r="D6" s="6"/>
      <c r="E6" s="6"/>
      <c r="F6" s="6"/>
      <c r="G6" s="6"/>
      <c r="H6" s="6"/>
      <c r="I6" s="6"/>
      <c r="J6" s="6"/>
      <c r="K6" s="6"/>
      <c r="L6" s="90"/>
    </row>
    <row r="7" spans="1:20" ht="15">
      <c r="A7" s="89" t="s">
        <v>77</v>
      </c>
      <c r="B7" s="6"/>
      <c r="C7" s="467"/>
      <c r="D7" s="467"/>
      <c r="E7" s="467"/>
      <c r="F7" s="467"/>
      <c r="G7" s="467"/>
      <c r="H7" s="467" t="s">
        <v>79</v>
      </c>
      <c r="I7" s="467"/>
      <c r="J7" s="467"/>
      <c r="K7" s="466">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466"/>
      <c r="M7" s="4"/>
    </row>
    <row r="8" spans="1:20" ht="15">
      <c r="A8" s="89"/>
      <c r="B8" s="6"/>
      <c r="C8" s="467"/>
      <c r="D8" s="467"/>
      <c r="E8" s="467"/>
      <c r="F8" s="467"/>
      <c r="G8" s="467"/>
      <c r="H8" s="467"/>
      <c r="I8" s="467"/>
      <c r="J8" s="467"/>
      <c r="K8" s="466">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466"/>
      <c r="M8" s="4"/>
    </row>
    <row r="9" spans="1:20" ht="15">
      <c r="A9" s="89"/>
      <c r="B9" s="6"/>
      <c r="C9" s="467"/>
      <c r="D9" s="467"/>
      <c r="E9" s="467"/>
      <c r="F9" s="467"/>
      <c r="G9" s="467"/>
      <c r="H9" s="467"/>
      <c r="I9" s="467"/>
      <c r="J9" s="467"/>
      <c r="K9" s="466">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466"/>
      <c r="M9" s="4"/>
    </row>
    <row r="10" spans="1:20" ht="15">
      <c r="A10" s="89"/>
      <c r="B10" s="6"/>
      <c r="C10" s="6"/>
      <c r="D10" s="6"/>
      <c r="E10" s="6"/>
      <c r="F10" s="6"/>
      <c r="G10" s="6"/>
      <c r="H10" s="6"/>
      <c r="I10" s="6"/>
      <c r="J10" s="6"/>
      <c r="K10" s="6"/>
      <c r="L10" s="90"/>
      <c r="M10" s="4"/>
    </row>
    <row r="11" spans="1:20">
      <c r="A11" s="221"/>
      <c r="B11" s="6"/>
      <c r="C11" s="6"/>
      <c r="D11" s="6"/>
      <c r="E11" s="6"/>
      <c r="F11" s="6"/>
      <c r="G11" s="6"/>
      <c r="H11" s="6"/>
      <c r="I11" s="6"/>
      <c r="J11" s="6"/>
      <c r="K11" s="6"/>
      <c r="L11" s="90"/>
    </row>
    <row r="12" spans="1:20">
      <c r="A12" s="225" t="s">
        <v>43</v>
      </c>
      <c r="B12" s="223" t="s">
        <v>78</v>
      </c>
      <c r="C12" s="450" t="s">
        <v>45</v>
      </c>
      <c r="D12" s="450"/>
      <c r="E12" s="450"/>
      <c r="F12" s="450"/>
      <c r="G12" s="223" t="s">
        <v>78</v>
      </c>
      <c r="H12" s="219"/>
      <c r="I12" s="219" t="s">
        <v>48</v>
      </c>
      <c r="J12" s="448" t="s">
        <v>78</v>
      </c>
      <c r="K12" s="448"/>
      <c r="L12" s="90"/>
    </row>
    <row r="13" spans="1:20">
      <c r="A13" s="225" t="s">
        <v>44</v>
      </c>
      <c r="B13" s="223" t="s">
        <v>78</v>
      </c>
      <c r="C13" s="424" t="s">
        <v>39</v>
      </c>
      <c r="D13" s="424"/>
      <c r="E13" s="424"/>
      <c r="F13" s="424"/>
      <c r="G13" s="43"/>
      <c r="H13" s="219"/>
      <c r="I13" s="219" t="s">
        <v>40</v>
      </c>
      <c r="J13" s="449"/>
      <c r="K13" s="449"/>
      <c r="L13" s="90"/>
    </row>
    <row r="14" spans="1:20">
      <c r="A14" s="221"/>
      <c r="B14" s="6"/>
      <c r="C14" s="427"/>
      <c r="D14" s="427"/>
      <c r="E14" s="427"/>
      <c r="F14" s="427"/>
      <c r="G14" s="427"/>
      <c r="H14" s="219"/>
      <c r="I14" s="424"/>
      <c r="J14" s="424"/>
      <c r="K14" s="8"/>
      <c r="L14" s="90"/>
    </row>
    <row r="15" spans="1:20">
      <c r="A15" s="225" t="s">
        <v>92</v>
      </c>
      <c r="B15" s="62" t="s">
        <v>78</v>
      </c>
      <c r="C15" s="6"/>
      <c r="D15" s="6"/>
      <c r="E15" s="6"/>
      <c r="F15" s="6"/>
      <c r="G15" s="6"/>
      <c r="H15" s="6"/>
      <c r="I15" s="6"/>
      <c r="J15" s="6"/>
      <c r="K15" s="6"/>
      <c r="L15" s="90"/>
      <c r="M15" s="4"/>
    </row>
    <row r="16" spans="1:20">
      <c r="A16" s="225" t="s">
        <v>93</v>
      </c>
      <c r="B16" s="7"/>
      <c r="C16" s="219" t="s">
        <v>49</v>
      </c>
      <c r="D16" s="182">
        <f>IF(G79+I79+K79 &lt;&gt; 0,(I79+K79)/(G79+I79+K79),0)</f>
        <v>0</v>
      </c>
      <c r="E16" s="50"/>
      <c r="F16" s="50"/>
      <c r="G16" s="6"/>
      <c r="H16" s="6"/>
      <c r="I16" s="6"/>
      <c r="J16" s="6"/>
      <c r="K16" s="6"/>
      <c r="L16" s="90"/>
    </row>
    <row r="17" spans="1:12">
      <c r="A17" s="225" t="s">
        <v>42</v>
      </c>
      <c r="B17" s="9"/>
      <c r="C17" s="219" t="s">
        <v>50</v>
      </c>
      <c r="D17" s="183">
        <f>I79+K79</f>
        <v>0</v>
      </c>
      <c r="E17" s="219"/>
      <c r="F17" s="2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ht="17.25" customHeight="1">
      <c r="A20" s="23"/>
      <c r="B20" s="24"/>
      <c r="C20" s="24"/>
      <c r="D20" s="24"/>
      <c r="E20" s="24"/>
      <c r="F20" s="24"/>
      <c r="G20" s="426" t="s">
        <v>2</v>
      </c>
      <c r="H20" s="426"/>
      <c r="I20" s="426" t="s">
        <v>4</v>
      </c>
      <c r="J20" s="426"/>
      <c r="K20" s="426" t="s">
        <v>0</v>
      </c>
      <c r="L20" s="426"/>
    </row>
    <row r="21" spans="1:12" ht="28.5" customHeight="1">
      <c r="A21" s="352" t="s">
        <v>6</v>
      </c>
      <c r="B21" s="455" t="s">
        <v>109</v>
      </c>
      <c r="C21" s="354"/>
      <c r="D21" s="355"/>
      <c r="E21" s="357"/>
      <c r="F21" s="357"/>
      <c r="G21" s="39"/>
      <c r="H21" s="10"/>
      <c r="I21" s="425"/>
      <c r="J21" s="425"/>
      <c r="K21" s="425"/>
      <c r="L21" s="430"/>
    </row>
    <row r="22" spans="1:12" ht="31.35" customHeight="1">
      <c r="A22" s="350" t="s">
        <v>32</v>
      </c>
      <c r="B22" s="455"/>
      <c r="C22" s="353" t="s">
        <v>7</v>
      </c>
      <c r="D22" s="356" t="s">
        <v>95</v>
      </c>
      <c r="E22" s="358" t="s">
        <v>94</v>
      </c>
      <c r="F22" s="358" t="s">
        <v>96</v>
      </c>
      <c r="G22" s="40"/>
      <c r="H22" s="11"/>
      <c r="I22" s="11"/>
      <c r="J22" s="11"/>
      <c r="K22" s="11"/>
      <c r="L22" s="12"/>
    </row>
    <row r="23" spans="1:12">
      <c r="A23" s="297"/>
      <c r="B23" s="298"/>
      <c r="C23" s="13"/>
      <c r="D23" s="281">
        <f>'Salary Adjustment'!B17</f>
        <v>0</v>
      </c>
      <c r="E23" s="84"/>
      <c r="F23" s="341"/>
      <c r="G23" s="428">
        <f t="shared" ref="G23:G30" si="0">IF(F23&gt;E23,"months requested cannot exceed term",IF(OR(D23="",E23=""),0,(D23/E23)*F23))</f>
        <v>0</v>
      </c>
      <c r="H23" s="429"/>
      <c r="I23" s="422"/>
      <c r="J23" s="417"/>
      <c r="K23" s="422"/>
      <c r="L23" s="417"/>
    </row>
    <row r="24" spans="1:12">
      <c r="A24" s="105"/>
      <c r="B24" s="226"/>
      <c r="C24" s="7"/>
      <c r="D24" s="282">
        <f>'Salary Adjustment'!B33</f>
        <v>0</v>
      </c>
      <c r="E24" s="85"/>
      <c r="F24" s="342"/>
      <c r="G24" s="428">
        <f t="shared" si="0"/>
        <v>0</v>
      </c>
      <c r="H24" s="429"/>
      <c r="I24" s="422"/>
      <c r="J24" s="417"/>
      <c r="K24" s="422"/>
      <c r="L24" s="417"/>
    </row>
    <row r="25" spans="1:12">
      <c r="A25" s="105"/>
      <c r="B25" s="226"/>
      <c r="C25" s="7"/>
      <c r="D25" s="282">
        <f>'Salary Adjustment'!B50</f>
        <v>0</v>
      </c>
      <c r="E25" s="85"/>
      <c r="F25" s="342"/>
      <c r="G25" s="428">
        <f t="shared" si="0"/>
        <v>0</v>
      </c>
      <c r="H25" s="429"/>
      <c r="I25" s="422"/>
      <c r="J25" s="417"/>
      <c r="K25" s="422"/>
      <c r="L25" s="417"/>
    </row>
    <row r="26" spans="1:12">
      <c r="A26" s="105"/>
      <c r="B26" s="226"/>
      <c r="C26" s="7"/>
      <c r="D26" s="83"/>
      <c r="E26" s="85"/>
      <c r="F26" s="342"/>
      <c r="G26" s="428">
        <f t="shared" si="0"/>
        <v>0</v>
      </c>
      <c r="H26" s="429"/>
      <c r="I26" s="422"/>
      <c r="J26" s="417"/>
      <c r="K26" s="422"/>
      <c r="L26" s="417"/>
    </row>
    <row r="27" spans="1:12">
      <c r="A27" s="105"/>
      <c r="B27" s="226"/>
      <c r="C27" s="7"/>
      <c r="D27" s="83"/>
      <c r="E27" s="85"/>
      <c r="F27" s="342"/>
      <c r="G27" s="428">
        <f t="shared" si="0"/>
        <v>0</v>
      </c>
      <c r="H27" s="429"/>
      <c r="I27" s="422"/>
      <c r="J27" s="417"/>
      <c r="K27" s="422"/>
      <c r="L27" s="417"/>
    </row>
    <row r="28" spans="1:12">
      <c r="A28" s="105"/>
      <c r="B28" s="226"/>
      <c r="C28" s="7"/>
      <c r="D28" s="83"/>
      <c r="E28" s="85"/>
      <c r="F28" s="342"/>
      <c r="G28" s="428">
        <f t="shared" si="0"/>
        <v>0</v>
      </c>
      <c r="H28" s="429"/>
      <c r="I28" s="422"/>
      <c r="J28" s="417"/>
      <c r="K28" s="422"/>
      <c r="L28" s="417"/>
    </row>
    <row r="29" spans="1:12">
      <c r="A29" s="105"/>
      <c r="B29" s="226"/>
      <c r="C29" s="7"/>
      <c r="D29" s="83"/>
      <c r="E29" s="85"/>
      <c r="F29" s="342"/>
      <c r="G29" s="428">
        <f t="shared" si="0"/>
        <v>0</v>
      </c>
      <c r="H29" s="429"/>
      <c r="I29" s="422"/>
      <c r="J29" s="417"/>
      <c r="K29" s="422"/>
      <c r="L29" s="417"/>
    </row>
    <row r="30" spans="1:12">
      <c r="A30" s="105"/>
      <c r="B30" s="226"/>
      <c r="C30" s="7"/>
      <c r="D30" s="83"/>
      <c r="E30" s="85"/>
      <c r="F30" s="342"/>
      <c r="G30" s="440">
        <f t="shared" si="0"/>
        <v>0</v>
      </c>
      <c r="H30" s="441"/>
      <c r="I30" s="435"/>
      <c r="J30" s="436"/>
      <c r="K30" s="435"/>
      <c r="L30" s="436"/>
    </row>
    <row r="31" spans="1:12" ht="34.700000000000003" customHeight="1">
      <c r="A31" s="350" t="s">
        <v>160</v>
      </c>
      <c r="B31" s="364" t="s">
        <v>109</v>
      </c>
      <c r="C31" s="353" t="s">
        <v>7</v>
      </c>
      <c r="D31" s="360" t="s">
        <v>95</v>
      </c>
      <c r="E31" s="362" t="s">
        <v>94</v>
      </c>
      <c r="F31" s="363" t="s">
        <v>96</v>
      </c>
      <c r="G31" s="487"/>
      <c r="H31" s="447"/>
      <c r="I31" s="312"/>
      <c r="J31" s="312"/>
      <c r="K31" s="312"/>
      <c r="L31" s="313"/>
    </row>
    <row r="32" spans="1:12">
      <c r="A32" s="105"/>
      <c r="B32" s="226"/>
      <c r="C32" s="7"/>
      <c r="D32" s="83"/>
      <c r="E32" s="85"/>
      <c r="F32" s="342"/>
      <c r="G32" s="485">
        <f t="shared" ref="G32:G39" si="1">IF(F32&gt;E32,"months requested cannot exceed term",IF(OR(D32="",E32=""),0,(D32/E32)*F32))</f>
        <v>0</v>
      </c>
      <c r="H32" s="486"/>
      <c r="I32" s="422"/>
      <c r="J32" s="416"/>
      <c r="K32" s="422"/>
      <c r="L32" s="417"/>
    </row>
    <row r="33" spans="1:12">
      <c r="A33" s="105"/>
      <c r="B33" s="226"/>
      <c r="C33" s="7"/>
      <c r="D33" s="83"/>
      <c r="E33" s="85"/>
      <c r="F33" s="342"/>
      <c r="G33" s="485">
        <f t="shared" ref="G33" si="2">IF(F33&gt;E33,"months requested cannot exceed term",IF(OR(D33="",E33=""),0,(D33/E33)*F33))</f>
        <v>0</v>
      </c>
      <c r="H33" s="486"/>
      <c r="I33" s="286"/>
      <c r="J33" s="288"/>
      <c r="K33" s="286"/>
      <c r="L33" s="287"/>
    </row>
    <row r="34" spans="1:12">
      <c r="A34" s="105"/>
      <c r="B34" s="226"/>
      <c r="C34" s="7"/>
      <c r="D34" s="83"/>
      <c r="E34" s="85"/>
      <c r="F34" s="342"/>
      <c r="G34" s="428">
        <f t="shared" si="1"/>
        <v>0</v>
      </c>
      <c r="H34" s="429"/>
      <c r="I34" s="422"/>
      <c r="J34" s="416"/>
      <c r="K34" s="422"/>
      <c r="L34" s="417"/>
    </row>
    <row r="35" spans="1:12">
      <c r="A35" s="105"/>
      <c r="B35" s="226"/>
      <c r="C35" s="7"/>
      <c r="D35" s="83"/>
      <c r="E35" s="85"/>
      <c r="F35" s="342"/>
      <c r="G35" s="428">
        <f t="shared" si="1"/>
        <v>0</v>
      </c>
      <c r="H35" s="429"/>
      <c r="I35" s="422"/>
      <c r="J35" s="416"/>
      <c r="K35" s="422"/>
      <c r="L35" s="417"/>
    </row>
    <row r="36" spans="1:12">
      <c r="A36" s="105"/>
      <c r="B36" s="226"/>
      <c r="C36" s="7"/>
      <c r="D36" s="83"/>
      <c r="E36" s="85"/>
      <c r="F36" s="342"/>
      <c r="G36" s="428">
        <f t="shared" si="1"/>
        <v>0</v>
      </c>
      <c r="H36" s="429"/>
      <c r="I36" s="422"/>
      <c r="J36" s="416"/>
      <c r="K36" s="422"/>
      <c r="L36" s="417"/>
    </row>
    <row r="37" spans="1:12">
      <c r="A37" s="105"/>
      <c r="B37" s="226"/>
      <c r="C37" s="7"/>
      <c r="D37" s="83"/>
      <c r="E37" s="85"/>
      <c r="F37" s="342"/>
      <c r="G37" s="428">
        <f t="shared" si="1"/>
        <v>0</v>
      </c>
      <c r="H37" s="429"/>
      <c r="I37" s="422"/>
      <c r="J37" s="416"/>
      <c r="K37" s="422"/>
      <c r="L37" s="417"/>
    </row>
    <row r="38" spans="1:12">
      <c r="A38" s="105"/>
      <c r="B38" s="226"/>
      <c r="C38" s="7"/>
      <c r="D38" s="83"/>
      <c r="E38" s="85"/>
      <c r="F38" s="342"/>
      <c r="G38" s="428">
        <f t="shared" si="1"/>
        <v>0</v>
      </c>
      <c r="H38" s="429"/>
      <c r="I38" s="422"/>
      <c r="J38" s="416"/>
      <c r="K38" s="422"/>
      <c r="L38" s="417"/>
    </row>
    <row r="39" spans="1:12">
      <c r="A39" s="323"/>
      <c r="B39" s="324"/>
      <c r="C39" s="299"/>
      <c r="D39" s="300"/>
      <c r="E39" s="301"/>
      <c r="F39" s="343"/>
      <c r="G39" s="440">
        <f t="shared" si="1"/>
        <v>0</v>
      </c>
      <c r="H39" s="441"/>
      <c r="I39" s="422"/>
      <c r="J39" s="416"/>
      <c r="K39" s="422"/>
      <c r="L39" s="417"/>
    </row>
    <row r="40" spans="1:12" ht="29.1" customHeight="1">
      <c r="A40" s="453"/>
      <c r="B40" s="454"/>
      <c r="C40" s="359" t="s">
        <v>12</v>
      </c>
      <c r="D40" s="360" t="s">
        <v>95</v>
      </c>
      <c r="E40" s="362" t="s">
        <v>94</v>
      </c>
      <c r="F40" s="363" t="s">
        <v>96</v>
      </c>
      <c r="G40" s="306"/>
      <c r="H40" s="306"/>
      <c r="I40" s="306"/>
      <c r="J40" s="306"/>
      <c r="K40" s="306"/>
      <c r="L40" s="307"/>
    </row>
    <row r="41" spans="1:12" ht="17.45" customHeight="1">
      <c r="A41" s="442" t="s">
        <v>9</v>
      </c>
      <c r="B41" s="443"/>
      <c r="C41" s="308"/>
      <c r="D41" s="308"/>
      <c r="E41" s="361"/>
      <c r="F41" s="310"/>
      <c r="G41" s="447"/>
      <c r="H41" s="447"/>
      <c r="I41" s="433"/>
      <c r="J41" s="433"/>
      <c r="K41" s="311"/>
      <c r="L41" s="295"/>
    </row>
    <row r="42" spans="1:12" ht="21.6" customHeight="1">
      <c r="A42" s="479" t="s">
        <v>154</v>
      </c>
      <c r="B42" s="480"/>
      <c r="C42" s="289"/>
      <c r="D42" s="319"/>
      <c r="E42" s="304"/>
      <c r="F42" s="344"/>
      <c r="G42" s="485">
        <f t="shared" ref="G42:G45" si="3">IF(F42&gt;E42,"months requested cannot exceed term",IF(OR(D42="",E42=""),0,(D42/E42)*F42)*C42)</f>
        <v>0</v>
      </c>
      <c r="H42" s="486"/>
      <c r="I42" s="437"/>
      <c r="J42" s="438"/>
      <c r="K42" s="437"/>
      <c r="L42" s="438"/>
    </row>
    <row r="43" spans="1:12">
      <c r="A43" s="481" t="s">
        <v>155</v>
      </c>
      <c r="B43" s="482"/>
      <c r="C43" s="289"/>
      <c r="D43" s="320"/>
      <c r="E43" s="93"/>
      <c r="F43" s="345"/>
      <c r="G43" s="428">
        <f t="shared" si="3"/>
        <v>0</v>
      </c>
      <c r="H43" s="429"/>
      <c r="I43" s="422"/>
      <c r="J43" s="417"/>
      <c r="K43" s="422"/>
      <c r="L43" s="417"/>
    </row>
    <row r="44" spans="1:12">
      <c r="A44" s="481" t="s">
        <v>156</v>
      </c>
      <c r="B44" s="482"/>
      <c r="C44" s="289"/>
      <c r="D44" s="320"/>
      <c r="E44" s="93"/>
      <c r="F44" s="345"/>
      <c r="G44" s="428">
        <f t="shared" si="3"/>
        <v>0</v>
      </c>
      <c r="H44" s="429"/>
      <c r="I44" s="422"/>
      <c r="J44" s="417"/>
      <c r="K44" s="422"/>
      <c r="L44" s="417"/>
    </row>
    <row r="45" spans="1:12">
      <c r="A45" s="483" t="s">
        <v>157</v>
      </c>
      <c r="B45" s="484"/>
      <c r="C45" s="289"/>
      <c r="D45" s="321"/>
      <c r="E45" s="316"/>
      <c r="F45" s="346"/>
      <c r="G45" s="440">
        <f t="shared" si="3"/>
        <v>0</v>
      </c>
      <c r="H45" s="441"/>
      <c r="I45" s="435"/>
      <c r="J45" s="436"/>
      <c r="K45" s="435"/>
      <c r="L45" s="436"/>
    </row>
    <row r="46" spans="1:12" ht="18.600000000000001" customHeight="1">
      <c r="A46" s="442" t="s">
        <v>10</v>
      </c>
      <c r="B46" s="443"/>
      <c r="C46" s="305"/>
      <c r="D46" s="317"/>
      <c r="E46" s="309"/>
      <c r="F46" s="310"/>
      <c r="G46" s="447"/>
      <c r="H46" s="447"/>
      <c r="I46" s="433"/>
      <c r="J46" s="433"/>
      <c r="K46" s="433"/>
      <c r="L46" s="434"/>
    </row>
    <row r="47" spans="1:12">
      <c r="A47" s="479" t="s">
        <v>154</v>
      </c>
      <c r="B47" s="480"/>
      <c r="C47" s="289"/>
      <c r="D47" s="319"/>
      <c r="E47" s="304"/>
      <c r="F47" s="344"/>
      <c r="G47" s="485">
        <f t="shared" ref="G47:G50" si="4">IF(F47&gt;E47,"months requested cannot exceed term",IF(OR(D47="",E47=""),0,(D47/E47)*F47)*C47)</f>
        <v>0</v>
      </c>
      <c r="H47" s="486"/>
      <c r="I47" s="437"/>
      <c r="J47" s="438"/>
      <c r="K47" s="437"/>
      <c r="L47" s="438"/>
    </row>
    <row r="48" spans="1:12">
      <c r="A48" s="481" t="s">
        <v>155</v>
      </c>
      <c r="B48" s="482"/>
      <c r="C48" s="289"/>
      <c r="D48" s="320"/>
      <c r="E48" s="93"/>
      <c r="F48" s="345"/>
      <c r="G48" s="428">
        <f t="shared" si="4"/>
        <v>0</v>
      </c>
      <c r="H48" s="429"/>
      <c r="I48" s="422"/>
      <c r="J48" s="417"/>
      <c r="K48" s="422"/>
      <c r="L48" s="417"/>
    </row>
    <row r="49" spans="1:22">
      <c r="A49" s="481" t="s">
        <v>156</v>
      </c>
      <c r="B49" s="482"/>
      <c r="C49" s="289"/>
      <c r="D49" s="320"/>
      <c r="E49" s="93"/>
      <c r="F49" s="345"/>
      <c r="G49" s="428">
        <f t="shared" si="4"/>
        <v>0</v>
      </c>
      <c r="H49" s="429"/>
      <c r="I49" s="422"/>
      <c r="J49" s="417"/>
      <c r="K49" s="422"/>
      <c r="L49" s="417"/>
    </row>
    <row r="50" spans="1:22">
      <c r="A50" s="483" t="s">
        <v>157</v>
      </c>
      <c r="B50" s="484"/>
      <c r="C50" s="289"/>
      <c r="D50" s="321"/>
      <c r="E50" s="316"/>
      <c r="F50" s="346"/>
      <c r="G50" s="440">
        <f t="shared" si="4"/>
        <v>0</v>
      </c>
      <c r="H50" s="441"/>
      <c r="I50" s="435"/>
      <c r="J50" s="436"/>
      <c r="K50" s="435"/>
      <c r="L50" s="436"/>
    </row>
    <row r="51" spans="1:22" ht="21.6" customHeight="1">
      <c r="A51" s="442" t="s">
        <v>76</v>
      </c>
      <c r="B51" s="443"/>
      <c r="C51" s="305"/>
      <c r="D51" s="317"/>
      <c r="E51" s="309"/>
      <c r="F51" s="310"/>
      <c r="G51" s="447"/>
      <c r="H51" s="447"/>
      <c r="I51" s="433"/>
      <c r="J51" s="433"/>
      <c r="K51" s="433"/>
      <c r="L51" s="434"/>
    </row>
    <row r="52" spans="1:22">
      <c r="A52" s="479" t="s">
        <v>154</v>
      </c>
      <c r="B52" s="480"/>
      <c r="C52" s="289"/>
      <c r="D52" s="319"/>
      <c r="E52" s="304"/>
      <c r="F52" s="344"/>
      <c r="G52" s="485">
        <f t="shared" ref="G52:G55" si="5">IF(F52&gt;E52,"months requested cannot exceed term",IF(OR(D52="",E52=""),0,(D52/E52)*F52)*C52)</f>
        <v>0</v>
      </c>
      <c r="H52" s="486"/>
      <c r="I52" s="437"/>
      <c r="J52" s="438"/>
      <c r="K52" s="437"/>
      <c r="L52" s="438"/>
    </row>
    <row r="53" spans="1:22">
      <c r="A53" s="481" t="s">
        <v>155</v>
      </c>
      <c r="B53" s="482"/>
      <c r="C53" s="289"/>
      <c r="D53" s="320"/>
      <c r="E53" s="93"/>
      <c r="F53" s="345"/>
      <c r="G53" s="428">
        <f t="shared" si="5"/>
        <v>0</v>
      </c>
      <c r="H53" s="429"/>
      <c r="I53" s="422"/>
      <c r="J53" s="417"/>
      <c r="K53" s="422"/>
      <c r="L53" s="417"/>
    </row>
    <row r="54" spans="1:22">
      <c r="A54" s="481" t="s">
        <v>156</v>
      </c>
      <c r="B54" s="482"/>
      <c r="C54" s="289"/>
      <c r="D54" s="320"/>
      <c r="E54" s="93"/>
      <c r="F54" s="345"/>
      <c r="G54" s="428">
        <f t="shared" si="5"/>
        <v>0</v>
      </c>
      <c r="H54" s="429"/>
      <c r="I54" s="422"/>
      <c r="J54" s="417"/>
      <c r="K54" s="422"/>
      <c r="L54" s="417"/>
    </row>
    <row r="55" spans="1:22">
      <c r="A55" s="481" t="s">
        <v>157</v>
      </c>
      <c r="B55" s="482"/>
      <c r="C55" s="289"/>
      <c r="D55" s="321"/>
      <c r="E55" s="316"/>
      <c r="F55" s="346"/>
      <c r="G55" s="428">
        <f t="shared" si="5"/>
        <v>0</v>
      </c>
      <c r="H55" s="429"/>
      <c r="I55" s="422"/>
      <c r="J55" s="417"/>
      <c r="K55" s="422"/>
      <c r="L55" s="417"/>
    </row>
    <row r="56" spans="1:22" ht="15">
      <c r="A56" s="410" t="s">
        <v>13</v>
      </c>
      <c r="B56" s="411"/>
      <c r="C56" s="79"/>
      <c r="D56" s="212"/>
      <c r="E56" s="212"/>
      <c r="F56" s="213"/>
      <c r="G56" s="439">
        <f>SUM(G23:H55)</f>
        <v>0</v>
      </c>
      <c r="H56" s="432"/>
      <c r="I56" s="431">
        <f>SUM(I23:J55)</f>
        <v>0</v>
      </c>
      <c r="J56" s="432"/>
      <c r="K56" s="431">
        <f>SUM(K23:L55)</f>
        <v>0</v>
      </c>
      <c r="L56" s="432"/>
    </row>
    <row r="57" spans="1:22" ht="15">
      <c r="A57" s="410" t="s">
        <v>14</v>
      </c>
      <c r="B57" s="411"/>
      <c r="C57" s="94" t="s">
        <v>15</v>
      </c>
      <c r="D57" s="322"/>
      <c r="E57" s="322"/>
      <c r="F57" s="322"/>
      <c r="G57" s="14"/>
      <c r="H57" s="14"/>
      <c r="I57" s="14"/>
      <c r="J57" s="14"/>
      <c r="K57" s="14"/>
      <c r="L57" s="15"/>
    </row>
    <row r="58" spans="1:22">
      <c r="A58" s="418" t="s">
        <v>8</v>
      </c>
      <c r="B58" s="419"/>
      <c r="C58" s="318">
        <v>0.245</v>
      </c>
      <c r="D58" s="134"/>
      <c r="E58" s="135"/>
      <c r="F58" s="136"/>
      <c r="G58" s="456">
        <f>SUM(G23:H45)*C58</f>
        <v>0</v>
      </c>
      <c r="H58" s="452"/>
      <c r="I58" s="451">
        <f>SUM(I23:J45)*C58</f>
        <v>0</v>
      </c>
      <c r="J58" s="452"/>
      <c r="K58" s="451">
        <f>SUM(K23:L45)*C58</f>
        <v>0</v>
      </c>
      <c r="L58" s="452"/>
    </row>
    <row r="59" spans="1:22">
      <c r="A59" s="418" t="s">
        <v>10</v>
      </c>
      <c r="B59" s="419"/>
      <c r="C59" s="142">
        <v>7.0000000000000007E-2</v>
      </c>
      <c r="D59" s="134"/>
      <c r="E59" s="135"/>
      <c r="F59" s="136"/>
      <c r="G59" s="412">
        <f>SUM(G47:H50)*C59</f>
        <v>0</v>
      </c>
      <c r="H59" s="413"/>
      <c r="I59" s="423">
        <f>SUM(I47:J50)*C59</f>
        <v>0</v>
      </c>
      <c r="J59" s="413"/>
      <c r="K59" s="423">
        <f>SUM(K47:L50)*C59</f>
        <v>0</v>
      </c>
      <c r="L59" s="413"/>
    </row>
    <row r="60" spans="1:22">
      <c r="A60" s="418" t="s">
        <v>11</v>
      </c>
      <c r="B60" s="419"/>
      <c r="C60" s="142">
        <v>0.02</v>
      </c>
      <c r="D60" s="137"/>
      <c r="E60" s="138"/>
      <c r="F60" s="139"/>
      <c r="G60" s="412">
        <f>SUM(G52:H55)*C60</f>
        <v>0</v>
      </c>
      <c r="H60" s="413"/>
      <c r="I60" s="423">
        <f>SUM(I52:J55)*C60</f>
        <v>0</v>
      </c>
      <c r="J60" s="413"/>
      <c r="K60" s="423">
        <f>SUM(K52:L55)*C60</f>
        <v>0</v>
      </c>
      <c r="L60" s="413"/>
    </row>
    <row r="61" spans="1:22" ht="15">
      <c r="A61" s="406" t="s">
        <v>16</v>
      </c>
      <c r="B61" s="407"/>
      <c r="C61" s="444"/>
      <c r="D61" s="221"/>
      <c r="E61" s="6"/>
      <c r="F61" s="90"/>
      <c r="G61" s="412">
        <f>SUM(G56:H60)</f>
        <v>0</v>
      </c>
      <c r="H61" s="413"/>
      <c r="I61" s="423">
        <f>SUM(I56:J60)</f>
        <v>0</v>
      </c>
      <c r="J61" s="413"/>
      <c r="K61" s="423">
        <f>SUM(K56:L60)</f>
        <v>0</v>
      </c>
      <c r="L61" s="413"/>
      <c r="V61" s="4"/>
    </row>
    <row r="62" spans="1:22" ht="15">
      <c r="A62" s="406" t="s">
        <v>17</v>
      </c>
      <c r="B62" s="407"/>
      <c r="C62" s="445"/>
      <c r="D62" s="221"/>
      <c r="E62" s="6"/>
      <c r="F62" s="90"/>
      <c r="G62" s="412">
        <f>SUM(G63:H64)</f>
        <v>0</v>
      </c>
      <c r="H62" s="413"/>
      <c r="I62" s="412">
        <f t="shared" ref="I62" si="6">SUM(I63:J64)</f>
        <v>0</v>
      </c>
      <c r="J62" s="413"/>
      <c r="K62" s="412">
        <f t="shared" ref="K62" si="7">SUM(K63:L64)</f>
        <v>0</v>
      </c>
      <c r="L62" s="413"/>
    </row>
    <row r="63" spans="1:22">
      <c r="A63" s="418" t="s">
        <v>158</v>
      </c>
      <c r="B63" s="419"/>
      <c r="C63" s="445"/>
      <c r="D63" s="292"/>
      <c r="E63" s="6"/>
      <c r="F63" s="90"/>
      <c r="G63" s="422"/>
      <c r="H63" s="417"/>
      <c r="I63" s="422"/>
      <c r="J63" s="417"/>
      <c r="K63" s="422"/>
      <c r="L63" s="417"/>
    </row>
    <row r="64" spans="1:22">
      <c r="A64" s="418" t="s">
        <v>159</v>
      </c>
      <c r="B64" s="419"/>
      <c r="C64" s="445"/>
      <c r="D64" s="292"/>
      <c r="E64" s="6"/>
      <c r="F64" s="90"/>
      <c r="G64" s="422"/>
      <c r="H64" s="417"/>
      <c r="I64" s="422"/>
      <c r="J64" s="417"/>
      <c r="K64" s="422"/>
      <c r="L64" s="417"/>
    </row>
    <row r="65" spans="1:12" ht="15">
      <c r="A65" s="406" t="s">
        <v>18</v>
      </c>
      <c r="B65" s="407"/>
      <c r="C65" s="445"/>
      <c r="D65" s="221"/>
      <c r="E65" s="6"/>
      <c r="F65" s="90"/>
      <c r="G65" s="416"/>
      <c r="H65" s="417"/>
      <c r="I65" s="422"/>
      <c r="J65" s="417"/>
      <c r="K65" s="422"/>
      <c r="L65" s="417"/>
    </row>
    <row r="66" spans="1:12" ht="15">
      <c r="A66" s="406" t="s">
        <v>19</v>
      </c>
      <c r="B66" s="407"/>
      <c r="C66" s="445"/>
      <c r="D66" s="221"/>
      <c r="E66" s="6"/>
      <c r="F66" s="90"/>
      <c r="G66" s="416"/>
      <c r="H66" s="417"/>
      <c r="I66" s="422"/>
      <c r="J66" s="417"/>
      <c r="K66" s="422"/>
      <c r="L66" s="417"/>
    </row>
    <row r="67" spans="1:12" ht="15">
      <c r="A67" s="406" t="s">
        <v>20</v>
      </c>
      <c r="B67" s="407"/>
      <c r="C67" s="445"/>
      <c r="D67" s="221"/>
      <c r="E67" s="6"/>
      <c r="F67" s="90"/>
      <c r="G67" s="17"/>
      <c r="H67" s="17"/>
      <c r="I67" s="17"/>
      <c r="J67" s="17"/>
      <c r="K67" s="17"/>
      <c r="L67" s="18"/>
    </row>
    <row r="68" spans="1:12">
      <c r="A68" s="418" t="s">
        <v>80</v>
      </c>
      <c r="B68" s="419"/>
      <c r="C68" s="445"/>
      <c r="D68" s="221"/>
      <c r="E68" s="6"/>
      <c r="F68" s="90"/>
      <c r="G68" s="412">
        <f>SUM(C84:C90)</f>
        <v>0</v>
      </c>
      <c r="H68" s="413"/>
      <c r="I68" s="422"/>
      <c r="J68" s="417"/>
      <c r="K68" s="422"/>
      <c r="L68" s="417"/>
    </row>
    <row r="69" spans="1:12">
      <c r="A69" s="418" t="s">
        <v>22</v>
      </c>
      <c r="B69" s="419"/>
      <c r="C69" s="445"/>
      <c r="D69" s="221"/>
      <c r="E69" s="6"/>
      <c r="F69" s="90"/>
      <c r="G69" s="416"/>
      <c r="H69" s="417"/>
      <c r="I69" s="422"/>
      <c r="J69" s="417"/>
      <c r="K69" s="422"/>
      <c r="L69" s="417"/>
    </row>
    <row r="70" spans="1:12">
      <c r="A70" s="418" t="s">
        <v>23</v>
      </c>
      <c r="B70" s="419"/>
      <c r="C70" s="445"/>
      <c r="D70" s="221"/>
      <c r="E70" s="6"/>
      <c r="F70" s="90"/>
      <c r="G70" s="416"/>
      <c r="H70" s="417"/>
      <c r="I70" s="422"/>
      <c r="J70" s="417"/>
      <c r="K70" s="422"/>
      <c r="L70" s="417"/>
    </row>
    <row r="71" spans="1:12" ht="15">
      <c r="A71" s="406" t="s">
        <v>161</v>
      </c>
      <c r="B71" s="407"/>
      <c r="C71" s="445"/>
      <c r="D71" s="221"/>
      <c r="E71" s="6"/>
      <c r="F71" s="90"/>
      <c r="G71" s="416"/>
      <c r="H71" s="417"/>
      <c r="I71" s="422"/>
      <c r="J71" s="417"/>
      <c r="K71" s="422"/>
      <c r="L71" s="417"/>
    </row>
    <row r="72" spans="1:12" ht="15">
      <c r="A72" s="406" t="s">
        <v>24</v>
      </c>
      <c r="B72" s="408"/>
      <c r="C72" s="445"/>
      <c r="D72" s="221"/>
      <c r="E72" s="6"/>
      <c r="F72" s="90"/>
      <c r="G72" s="416"/>
      <c r="H72" s="417"/>
      <c r="I72" s="422"/>
      <c r="J72" s="417"/>
      <c r="K72" s="422"/>
      <c r="L72" s="417"/>
    </row>
    <row r="73" spans="1:12" ht="15">
      <c r="A73" s="406" t="s">
        <v>25</v>
      </c>
      <c r="B73" s="407"/>
      <c r="C73" s="445"/>
      <c r="D73" s="221"/>
      <c r="E73" s="6"/>
      <c r="F73" s="90"/>
      <c r="G73" s="416"/>
      <c r="H73" s="417"/>
      <c r="I73" s="422"/>
      <c r="J73" s="417"/>
      <c r="K73" s="422"/>
      <c r="L73" s="417"/>
    </row>
    <row r="74" spans="1:12" ht="15">
      <c r="A74" s="406" t="s">
        <v>26</v>
      </c>
      <c r="B74" s="407"/>
      <c r="C74" s="445"/>
      <c r="D74" s="221"/>
      <c r="E74" s="6"/>
      <c r="F74" s="90"/>
      <c r="G74" s="416"/>
      <c r="H74" s="417"/>
      <c r="I74" s="422"/>
      <c r="J74" s="417"/>
      <c r="K74" s="422"/>
      <c r="L74" s="417"/>
    </row>
    <row r="75" spans="1:12" ht="15">
      <c r="A75" s="406" t="s">
        <v>27</v>
      </c>
      <c r="B75" s="407"/>
      <c r="C75" s="446"/>
      <c r="D75" s="222"/>
      <c r="E75" s="86"/>
      <c r="F75" s="91"/>
      <c r="G75" s="412">
        <f>G61+G62+G65+G66+G68+G69+G70+G71+G72+G73+G74</f>
        <v>0</v>
      </c>
      <c r="H75" s="413"/>
      <c r="I75" s="412">
        <f t="shared" ref="I75" si="8">I61+I62+I65+I66+I68+I69+I70+I71+I72+I73+I74</f>
        <v>0</v>
      </c>
      <c r="J75" s="413"/>
      <c r="K75" s="412">
        <f t="shared" ref="K75" si="9">K61+K62+K65+K66+K68+K69+K70+K71+K72+K73+K74</f>
        <v>0</v>
      </c>
      <c r="L75" s="413"/>
    </row>
    <row r="76" spans="1:12" ht="15">
      <c r="A76" s="365"/>
      <c r="B76" s="366"/>
      <c r="C76" s="16" t="s">
        <v>29</v>
      </c>
      <c r="D76" s="140"/>
      <c r="E76" s="140"/>
      <c r="F76" s="140"/>
      <c r="G76" s="19"/>
      <c r="H76" s="20"/>
      <c r="I76" s="20"/>
      <c r="J76" s="20"/>
      <c r="K76" s="20"/>
      <c r="L76" s="21"/>
    </row>
    <row r="77" spans="1:12" ht="15">
      <c r="A77" s="406" t="s">
        <v>28</v>
      </c>
      <c r="B77" s="407"/>
      <c r="C77" s="206">
        <f>IF(OR(B12="Select",B13="Select",G12="Select"),0,IF((AND(B12="Research",B13="On Campus",G12="No")),52%,IF((AND(B12="Instruction",B13="On Campus", G12="No")),56%,IF((AND(B12="Other",B13="On Campus", G12="No")),32.5%,IF(AND(B13="Off Campus",G12="No"),26%,IF(G12="Yes",G13))))))</f>
        <v>0</v>
      </c>
      <c r="D77" s="207"/>
      <c r="E77" s="207"/>
      <c r="F77" s="207"/>
      <c r="G77" s="423">
        <f>C77*B78</f>
        <v>0</v>
      </c>
      <c r="H77" s="413"/>
      <c r="I77" s="423">
        <f>C77*I75</f>
        <v>0</v>
      </c>
      <c r="J77" s="413"/>
      <c r="K77" s="423">
        <f>C77*K75</f>
        <v>0</v>
      </c>
      <c r="L77" s="413"/>
    </row>
    <row r="78" spans="1:12">
      <c r="A78" s="69" t="s">
        <v>30</v>
      </c>
      <c r="B78" s="205">
        <f>IF(AND(G12="No",G68&lt;=25000),G75-G71-G72-G73,IF(AND(G12="No",G68&gt;25000),G75-G68+(SUM(G84:G90))-G71-G72-G73,IF((G12="Yes"),G75,)))</f>
        <v>0</v>
      </c>
      <c r="C78" s="220"/>
      <c r="D78" s="186"/>
      <c r="E78" s="186"/>
      <c r="F78" s="187"/>
      <c r="G78" s="20"/>
      <c r="H78" s="20"/>
      <c r="I78" s="20"/>
      <c r="J78" s="20"/>
      <c r="K78" s="20"/>
      <c r="L78" s="21"/>
    </row>
    <row r="79" spans="1:12" ht="15">
      <c r="A79" s="410" t="s">
        <v>31</v>
      </c>
      <c r="B79" s="411"/>
      <c r="C79" s="82"/>
      <c r="D79" s="208"/>
      <c r="E79" s="208"/>
      <c r="F79" s="209"/>
      <c r="G79" s="412">
        <f>G75+G77</f>
        <v>0</v>
      </c>
      <c r="H79" s="413"/>
      <c r="I79" s="423">
        <f>I75+I77</f>
        <v>0</v>
      </c>
      <c r="J79" s="413"/>
      <c r="K79" s="423">
        <f>K75+K77</f>
        <v>0</v>
      </c>
      <c r="L79" s="413"/>
    </row>
    <row r="80" spans="1:12">
      <c r="A80" s="367"/>
      <c r="B80" s="368"/>
      <c r="C80" s="24"/>
      <c r="D80" s="24"/>
      <c r="E80" s="24"/>
      <c r="F80" s="24"/>
      <c r="G80" s="217"/>
      <c r="H80" s="217"/>
      <c r="I80" s="217"/>
      <c r="J80" s="217"/>
      <c r="K80" s="217"/>
      <c r="L80" s="25"/>
    </row>
    <row r="81" spans="1:12">
      <c r="A81" s="367"/>
      <c r="B81" s="24"/>
      <c r="C81" s="24"/>
      <c r="D81" s="24"/>
      <c r="E81" s="24"/>
      <c r="F81" s="24"/>
      <c r="G81" s="217"/>
      <c r="H81" s="409"/>
      <c r="I81" s="409"/>
      <c r="J81" s="217"/>
      <c r="K81" s="217"/>
      <c r="L81" s="25"/>
    </row>
    <row r="82" spans="1:12" ht="15">
      <c r="A82" s="420" t="s">
        <v>52</v>
      </c>
      <c r="B82" s="421"/>
      <c r="C82" s="26"/>
      <c r="D82" s="26"/>
      <c r="E82" s="26"/>
      <c r="F82" s="26"/>
      <c r="G82" s="27"/>
      <c r="H82" s="217"/>
      <c r="I82" s="217"/>
      <c r="J82" s="217"/>
      <c r="K82" s="217"/>
      <c r="L82" s="25"/>
    </row>
    <row r="83" spans="1:12" ht="15">
      <c r="A83" s="369" t="s">
        <v>53</v>
      </c>
      <c r="B83" s="28"/>
      <c r="C83" s="370" t="s">
        <v>3</v>
      </c>
      <c r="D83" s="110"/>
      <c r="E83" s="110"/>
      <c r="F83" s="110"/>
      <c r="G83" s="80" t="s">
        <v>5</v>
      </c>
      <c r="H83" s="29"/>
      <c r="I83" s="30"/>
      <c r="J83" s="30"/>
      <c r="K83" s="30"/>
      <c r="L83" s="31"/>
    </row>
    <row r="84" spans="1:12">
      <c r="A84" s="414"/>
      <c r="B84" s="415"/>
      <c r="C84" s="218"/>
      <c r="D84" s="112"/>
      <c r="E84" s="113"/>
      <c r="F84" s="114"/>
      <c r="G84" s="108">
        <f t="shared" ref="G84:G90" si="10">IF(C84&gt;25000, 25000,C84)</f>
        <v>0</v>
      </c>
      <c r="H84" s="32"/>
      <c r="I84" s="33"/>
      <c r="J84" s="33"/>
      <c r="K84" s="33"/>
      <c r="L84" s="34"/>
    </row>
    <row r="85" spans="1:12">
      <c r="A85" s="414"/>
      <c r="B85" s="415"/>
      <c r="C85" s="218"/>
      <c r="D85" s="115"/>
      <c r="E85" s="111"/>
      <c r="F85" s="116"/>
      <c r="G85" s="108">
        <f t="shared" si="10"/>
        <v>0</v>
      </c>
      <c r="H85" s="32"/>
      <c r="I85" s="33"/>
      <c r="J85" s="33"/>
      <c r="K85" s="33"/>
      <c r="L85" s="34"/>
    </row>
    <row r="86" spans="1:12">
      <c r="A86" s="414"/>
      <c r="B86" s="415"/>
      <c r="C86" s="218"/>
      <c r="D86" s="115"/>
      <c r="E86" s="111"/>
      <c r="F86" s="116"/>
      <c r="G86" s="108">
        <f t="shared" si="10"/>
        <v>0</v>
      </c>
      <c r="H86" s="32"/>
      <c r="I86" s="33"/>
      <c r="J86" s="33"/>
      <c r="K86" s="33"/>
      <c r="L86" s="34"/>
    </row>
    <row r="87" spans="1:12">
      <c r="A87" s="414"/>
      <c r="B87" s="415"/>
      <c r="C87" s="218"/>
      <c r="D87" s="115"/>
      <c r="E87" s="111"/>
      <c r="F87" s="116"/>
      <c r="G87" s="109">
        <f t="shared" si="10"/>
        <v>0</v>
      </c>
      <c r="H87" s="32"/>
      <c r="I87" s="33"/>
      <c r="J87" s="33"/>
      <c r="K87" s="33"/>
      <c r="L87" s="34"/>
    </row>
    <row r="88" spans="1:12">
      <c r="A88" s="404"/>
      <c r="B88" s="405"/>
      <c r="C88" s="78"/>
      <c r="D88" s="32"/>
      <c r="E88" s="33"/>
      <c r="F88" s="34"/>
      <c r="G88" s="109">
        <f t="shared" si="10"/>
        <v>0</v>
      </c>
      <c r="H88" s="32"/>
      <c r="I88" s="33"/>
      <c r="J88" s="33"/>
      <c r="K88" s="33"/>
      <c r="L88" s="34"/>
    </row>
    <row r="89" spans="1:12">
      <c r="A89" s="404"/>
      <c r="B89" s="405"/>
      <c r="C89" s="78"/>
      <c r="D89" s="32"/>
      <c r="E89" s="33"/>
      <c r="F89" s="34"/>
      <c r="G89" s="109">
        <f t="shared" si="10"/>
        <v>0</v>
      </c>
      <c r="H89" s="32"/>
      <c r="I89" s="33"/>
      <c r="J89" s="33"/>
      <c r="K89" s="33"/>
      <c r="L89" s="34"/>
    </row>
    <row r="90" spans="1:12">
      <c r="A90" s="404"/>
      <c r="B90" s="405"/>
      <c r="C90" s="78"/>
      <c r="D90" s="35"/>
      <c r="E90" s="36"/>
      <c r="F90" s="37"/>
      <c r="G90" s="109">
        <f t="shared" si="10"/>
        <v>0</v>
      </c>
      <c r="H90" s="35"/>
      <c r="I90" s="36"/>
      <c r="J90" s="36"/>
      <c r="K90" s="36"/>
      <c r="L90" s="37"/>
    </row>
    <row r="91" spans="1:12">
      <c r="B91" s="24"/>
      <c r="C91" s="24"/>
      <c r="D91" s="24"/>
      <c r="E91" s="24"/>
      <c r="F91" s="24"/>
      <c r="G91" s="24"/>
    </row>
    <row r="92" spans="1:12">
      <c r="B92" s="24"/>
      <c r="C92" s="24"/>
      <c r="D92" s="24"/>
      <c r="E92" s="24"/>
      <c r="F92" s="24"/>
      <c r="G92" s="24"/>
    </row>
    <row r="93" spans="1:12">
      <c r="B93" s="24"/>
      <c r="C93" s="24"/>
      <c r="D93" s="24"/>
      <c r="E93" s="24"/>
      <c r="F93" s="24"/>
      <c r="G93" s="24"/>
    </row>
    <row r="94" spans="1:12">
      <c r="B94" s="24"/>
      <c r="C94" s="24"/>
      <c r="D94" s="24"/>
      <c r="E94" s="24"/>
      <c r="F94" s="24"/>
      <c r="G94" s="24"/>
    </row>
    <row r="95" spans="1:12">
      <c r="B95" s="24"/>
      <c r="C95" s="24"/>
      <c r="D95" s="24"/>
      <c r="E95" s="24"/>
      <c r="F95" s="24"/>
      <c r="G95" s="24"/>
    </row>
  </sheetData>
  <sheetProtection algorithmName="SHA-512" hashValue="O1B1MgPYKUiNzWQW0DL+bDGXmQ+/4u8dpe0lMWee/dgz1B0AgzoJ72QclD0AUOKmhYigFVBjtw/upzfwkcFsLw==" saltValue="RoQ3QbMtMC0GssiHxupFgg==" spinCount="100000" sheet="1" objects="1" scenarios="1" selectLockedCells="1"/>
  <mergeCells count="223">
    <mergeCell ref="G63:H63"/>
    <mergeCell ref="G64:H64"/>
    <mergeCell ref="I63:J63"/>
    <mergeCell ref="I64:J64"/>
    <mergeCell ref="K63:L63"/>
    <mergeCell ref="K64:L64"/>
    <mergeCell ref="A63:B63"/>
    <mergeCell ref="A64:B64"/>
    <mergeCell ref="I32:J32"/>
    <mergeCell ref="I34:J34"/>
    <mergeCell ref="I35:J35"/>
    <mergeCell ref="I36:J36"/>
    <mergeCell ref="I37:J37"/>
    <mergeCell ref="I38:J38"/>
    <mergeCell ref="I39:J39"/>
    <mergeCell ref="K34:L34"/>
    <mergeCell ref="K35:L35"/>
    <mergeCell ref="K36:L36"/>
    <mergeCell ref="K37:L37"/>
    <mergeCell ref="K38:L38"/>
    <mergeCell ref="K39:L39"/>
    <mergeCell ref="K52:L52"/>
    <mergeCell ref="I53:J53"/>
    <mergeCell ref="K53:L53"/>
    <mergeCell ref="G31:H31"/>
    <mergeCell ref="G32:H32"/>
    <mergeCell ref="G34:H34"/>
    <mergeCell ref="G35:H35"/>
    <mergeCell ref="G36:H36"/>
    <mergeCell ref="G37:H37"/>
    <mergeCell ref="G38:H38"/>
    <mergeCell ref="G39:H39"/>
    <mergeCell ref="G33:H33"/>
    <mergeCell ref="I54:J54"/>
    <mergeCell ref="K54:L54"/>
    <mergeCell ref="I55:J55"/>
    <mergeCell ref="K55:L55"/>
    <mergeCell ref="A53:B53"/>
    <mergeCell ref="A54:B54"/>
    <mergeCell ref="A55:B55"/>
    <mergeCell ref="G53:H53"/>
    <mergeCell ref="G54:H54"/>
    <mergeCell ref="G55:H55"/>
    <mergeCell ref="G42:H42"/>
    <mergeCell ref="G43:H43"/>
    <mergeCell ref="G44:H44"/>
    <mergeCell ref="G45:H45"/>
    <mergeCell ref="G47:H47"/>
    <mergeCell ref="G48:H48"/>
    <mergeCell ref="G49:H49"/>
    <mergeCell ref="G50:H50"/>
    <mergeCell ref="G52:H52"/>
    <mergeCell ref="A42:B42"/>
    <mergeCell ref="A43:B43"/>
    <mergeCell ref="A44:B44"/>
    <mergeCell ref="A45:B45"/>
    <mergeCell ref="A47:B47"/>
    <mergeCell ref="A48:B48"/>
    <mergeCell ref="A49:B49"/>
    <mergeCell ref="A50:B50"/>
    <mergeCell ref="A52:B52"/>
    <mergeCell ref="A46:B46"/>
    <mergeCell ref="N1:T3"/>
    <mergeCell ref="K8:L8"/>
    <mergeCell ref="K9:L9"/>
    <mergeCell ref="C7:G7"/>
    <mergeCell ref="C8:G8"/>
    <mergeCell ref="C9:G9"/>
    <mergeCell ref="H7:J7"/>
    <mergeCell ref="H8:J8"/>
    <mergeCell ref="H9:J9"/>
    <mergeCell ref="B5:L5"/>
    <mergeCell ref="K7:L7"/>
    <mergeCell ref="A1:L3"/>
    <mergeCell ref="G62:H62"/>
    <mergeCell ref="G65:H65"/>
    <mergeCell ref="G66:H66"/>
    <mergeCell ref="I60:J60"/>
    <mergeCell ref="I59:J59"/>
    <mergeCell ref="K29:L29"/>
    <mergeCell ref="K30:L30"/>
    <mergeCell ref="I46:J46"/>
    <mergeCell ref="K51:L51"/>
    <mergeCell ref="K61:L61"/>
    <mergeCell ref="K60:L60"/>
    <mergeCell ref="I56:J56"/>
    <mergeCell ref="K58:L58"/>
    <mergeCell ref="K59:L59"/>
    <mergeCell ref="G58:H58"/>
    <mergeCell ref="G59:H59"/>
    <mergeCell ref="G51:H51"/>
    <mergeCell ref="I66:J66"/>
    <mergeCell ref="I61:J61"/>
    <mergeCell ref="I62:J62"/>
    <mergeCell ref="I65:J65"/>
    <mergeCell ref="K32:L32"/>
    <mergeCell ref="I42:J42"/>
    <mergeCell ref="I43:J43"/>
    <mergeCell ref="J12:K12"/>
    <mergeCell ref="J13:K13"/>
    <mergeCell ref="C12:F12"/>
    <mergeCell ref="C13:F13"/>
    <mergeCell ref="I29:J29"/>
    <mergeCell ref="I30:J30"/>
    <mergeCell ref="I58:J58"/>
    <mergeCell ref="A40:B40"/>
    <mergeCell ref="G29:H29"/>
    <mergeCell ref="A58:B58"/>
    <mergeCell ref="I24:J24"/>
    <mergeCell ref="I25:J25"/>
    <mergeCell ref="I26:J26"/>
    <mergeCell ref="G20:H20"/>
    <mergeCell ref="G23:H23"/>
    <mergeCell ref="G24:H24"/>
    <mergeCell ref="K26:L26"/>
    <mergeCell ref="G28:H28"/>
    <mergeCell ref="K23:L23"/>
    <mergeCell ref="K27:L27"/>
    <mergeCell ref="B21:B22"/>
    <mergeCell ref="K24:L24"/>
    <mergeCell ref="I41:J41"/>
    <mergeCell ref="I28:J28"/>
    <mergeCell ref="G69:H69"/>
    <mergeCell ref="K71:L71"/>
    <mergeCell ref="K72:L72"/>
    <mergeCell ref="K73:L73"/>
    <mergeCell ref="K74:L74"/>
    <mergeCell ref="G68:H68"/>
    <mergeCell ref="A56:B56"/>
    <mergeCell ref="G56:H56"/>
    <mergeCell ref="G30:H30"/>
    <mergeCell ref="A59:B59"/>
    <mergeCell ref="A41:B41"/>
    <mergeCell ref="A62:B62"/>
    <mergeCell ref="A66:B66"/>
    <mergeCell ref="A67:B67"/>
    <mergeCell ref="G61:H61"/>
    <mergeCell ref="C61:C75"/>
    <mergeCell ref="G46:H46"/>
    <mergeCell ref="A51:B51"/>
    <mergeCell ref="G41:H41"/>
    <mergeCell ref="A60:B60"/>
    <mergeCell ref="A65:B65"/>
    <mergeCell ref="G60:H60"/>
    <mergeCell ref="A61:B61"/>
    <mergeCell ref="A57:B57"/>
    <mergeCell ref="K56:L56"/>
    <mergeCell ref="K46:L46"/>
    <mergeCell ref="I51:J51"/>
    <mergeCell ref="K28:L28"/>
    <mergeCell ref="I68:J68"/>
    <mergeCell ref="I69:J69"/>
    <mergeCell ref="K62:L62"/>
    <mergeCell ref="K65:L65"/>
    <mergeCell ref="K66:L66"/>
    <mergeCell ref="I44:J44"/>
    <mergeCell ref="I45:J45"/>
    <mergeCell ref="K42:L42"/>
    <mergeCell ref="K43:L43"/>
    <mergeCell ref="K44:L44"/>
    <mergeCell ref="K45:L45"/>
    <mergeCell ref="I47:J47"/>
    <mergeCell ref="K47:L47"/>
    <mergeCell ref="I48:J48"/>
    <mergeCell ref="K48:L48"/>
    <mergeCell ref="I49:J49"/>
    <mergeCell ref="K49:L49"/>
    <mergeCell ref="I50:J50"/>
    <mergeCell ref="K50:L50"/>
    <mergeCell ref="I52:J52"/>
    <mergeCell ref="K25:L25"/>
    <mergeCell ref="I14:J14"/>
    <mergeCell ref="I21:J21"/>
    <mergeCell ref="I23:J23"/>
    <mergeCell ref="I20:J20"/>
    <mergeCell ref="C14:G14"/>
    <mergeCell ref="G26:H26"/>
    <mergeCell ref="G27:H27"/>
    <mergeCell ref="G25:H25"/>
    <mergeCell ref="I27:J27"/>
    <mergeCell ref="K20:L20"/>
    <mergeCell ref="K21:L21"/>
    <mergeCell ref="A68:B68"/>
    <mergeCell ref="A85:B85"/>
    <mergeCell ref="A86:B86"/>
    <mergeCell ref="K68:L68"/>
    <mergeCell ref="K69:L69"/>
    <mergeCell ref="K70:L70"/>
    <mergeCell ref="G75:H75"/>
    <mergeCell ref="G77:H77"/>
    <mergeCell ref="A77:B77"/>
    <mergeCell ref="G71:H71"/>
    <mergeCell ref="A73:B73"/>
    <mergeCell ref="A74:B74"/>
    <mergeCell ref="A75:B75"/>
    <mergeCell ref="A69:B69"/>
    <mergeCell ref="K79:L79"/>
    <mergeCell ref="K77:L77"/>
    <mergeCell ref="I77:J77"/>
    <mergeCell ref="I79:J79"/>
    <mergeCell ref="K75:L75"/>
    <mergeCell ref="I74:J74"/>
    <mergeCell ref="I75:J75"/>
    <mergeCell ref="I72:J72"/>
    <mergeCell ref="I71:J71"/>
    <mergeCell ref="I73:J73"/>
    <mergeCell ref="A90:B90"/>
    <mergeCell ref="A71:B71"/>
    <mergeCell ref="A72:B72"/>
    <mergeCell ref="H81:I81"/>
    <mergeCell ref="A79:B79"/>
    <mergeCell ref="G79:H79"/>
    <mergeCell ref="A87:B87"/>
    <mergeCell ref="A84:B84"/>
    <mergeCell ref="G70:H70"/>
    <mergeCell ref="A70:B70"/>
    <mergeCell ref="A82:B82"/>
    <mergeCell ref="I70:J70"/>
    <mergeCell ref="A88:B88"/>
    <mergeCell ref="A89:B89"/>
    <mergeCell ref="G72:H72"/>
    <mergeCell ref="G73:H73"/>
    <mergeCell ref="G74:H74"/>
  </mergeCells>
  <conditionalFormatting sqref="C23:C30 C32:C39">
    <cfRule type="cellIs" dxfId="44" priority="16" stopIfTrue="1" operator="greaterThan">
      <formula>0.2</formula>
    </cfRule>
    <cfRule type="cellIs" dxfId="43" priority="23" stopIfTrue="1" operator="greaterThan">
      <formula>30</formula>
    </cfRule>
  </conditionalFormatting>
  <conditionalFormatting sqref="C23:C30 C32:C39">
    <cfRule type="cellIs" dxfId="42" priority="21" stopIfTrue="1" operator="greaterThan">
      <formula>0.3</formula>
    </cfRule>
  </conditionalFormatting>
  <conditionalFormatting sqref="C77:F77">
    <cfRule type="expression" priority="20" stopIfTrue="1">
      <formula>"If(B13 = ""Off Campus"", 26%)"</formula>
    </cfRule>
  </conditionalFormatting>
  <conditionalFormatting sqref="C77:F77">
    <cfRule type="expression" priority="3" stopIfTrue="1">
      <formula>"If(B13 = ""Off Campus"", 26%)"</formula>
    </cfRule>
  </conditionalFormatting>
  <conditionalFormatting sqref="C77:F77">
    <cfRule type="expression" priority="2" stopIfTrue="1">
      <formula>"If(B13 = ""Off Campus"", 26%)"</formula>
    </cfRule>
  </conditionalFormatting>
  <conditionalFormatting sqref="G41:H55 G23:H39">
    <cfRule type="beginsWith" dxfId="41" priority="1" operator="beginsWith" text="months">
      <formula>LEFT(G23,LEN("months"))="months"</formula>
    </cfRule>
  </conditionalFormatting>
  <dataValidations disablePrompts="1" count="3">
    <dataValidation type="decimal" allowBlank="1" showInputMessage="1" showErrorMessage="1" errorTitle="Appointment Term" error="Appointment term cannot exceed 12 months" sqref="E41:E55 E23:E30 E32:E39" xr:uid="{00000000-0002-0000-0000-000000000000}">
      <formula1>1</formula1>
      <formula2>12</formula2>
    </dataValidation>
    <dataValidation type="decimal" allowBlank="1" showInputMessage="1" showErrorMessage="1" errorTitle="Month Requested" error="Months requested cannot exceed 12" sqref="F23:F30 F32:F39" xr:uid="{00000000-0002-0000-0000-000001000000}">
      <formula1>0.1</formula1>
      <formula2>12</formula2>
    </dataValidation>
    <dataValidation type="decimal" allowBlank="1" showInputMessage="1" showErrorMessage="1" errorTitle="Months Requested" error="Months requested cannot exceed 12" sqref="F41:F55" xr:uid="{00000000-0002-0000-0000-000002000000}">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errorTitle="Selection Error" error="A selection must come from the drop-down list." xr:uid="{00000000-0002-0000-0000-000003000000}">
          <x14:formula1>
            <xm:f>'Drop-Downs'!$A$2:$A$5</xm:f>
          </x14:formula1>
          <xm:sqref>B12</xm:sqref>
        </x14:dataValidation>
        <x14:dataValidation type="list" allowBlank="1" showInputMessage="1" showErrorMessage="1" errorTitle="Selection Error" error="A selection must be made from the drop-down list." xr:uid="{00000000-0002-0000-0000-000004000000}">
          <x14:formula1>
            <xm:f>'Drop-Downs'!$A$6:$A$8</xm:f>
          </x14:formula1>
          <xm:sqref>B13</xm:sqref>
        </x14:dataValidation>
        <x14:dataValidation type="list" allowBlank="1" showInputMessage="1" showErrorMessage="1" errorTitle="Selection Error" error="Entry must be selected from drop-down list." xr:uid="{00000000-0002-0000-0000-000005000000}">
          <x14:formula1>
            <xm:f>'Drop-Downs'!$C$6:$C$8</xm:f>
          </x14:formula1>
          <xm:sqref>B15 G12 J12:K12</xm:sqref>
        </x14:dataValidation>
        <x14:dataValidation type="list" allowBlank="1" showInputMessage="1" showErrorMessage="1" xr:uid="{00000000-0002-0000-0000-000006000000}">
          <x14:formula1>
            <xm:f>'Drop-Downs'!$A$16:$A$19</xm:f>
          </x14:formula1>
          <xm:sqref>B23:B30 B32:B39</xm:sqref>
        </x14:dataValidation>
        <x14:dataValidation type="list" allowBlank="1" showInputMessage="1" showErrorMessage="1" xr:uid="{00000000-0002-0000-0000-000007000000}">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T90"/>
  <sheetViews>
    <sheetView showZeros="0" zoomScale="125" zoomScaleNormal="125" zoomScalePageLayoutView="125" workbookViewId="0">
      <selection activeCell="C23" sqref="C23"/>
    </sheetView>
  </sheetViews>
  <sheetFormatPr defaultColWidth="9.140625" defaultRowHeight="14.25"/>
  <cols>
    <col min="1" max="1" width="26.140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38" customWidth="1"/>
    <col min="14" max="16384" width="9.140625" style="38"/>
  </cols>
  <sheetData>
    <row r="1" spans="1:20" ht="12.75">
      <c r="A1" s="523" t="s">
        <v>148</v>
      </c>
      <c r="B1" s="524"/>
      <c r="C1" s="524"/>
      <c r="D1" s="524"/>
      <c r="E1" s="524"/>
      <c r="F1" s="524"/>
      <c r="G1" s="524"/>
      <c r="H1" s="524"/>
      <c r="I1" s="524"/>
      <c r="J1" s="524"/>
      <c r="K1" s="524"/>
      <c r="L1" s="525"/>
      <c r="N1" s="457" t="s">
        <v>54</v>
      </c>
      <c r="O1" s="458"/>
      <c r="P1" s="458"/>
      <c r="Q1" s="458"/>
      <c r="R1" s="458"/>
      <c r="S1" s="458"/>
      <c r="T1" s="459"/>
    </row>
    <row r="2" spans="1:20" ht="12.75">
      <c r="A2" s="526"/>
      <c r="B2" s="474"/>
      <c r="C2" s="474"/>
      <c r="D2" s="474"/>
      <c r="E2" s="474"/>
      <c r="F2" s="474"/>
      <c r="G2" s="474"/>
      <c r="H2" s="474"/>
      <c r="I2" s="474"/>
      <c r="J2" s="474"/>
      <c r="K2" s="474"/>
      <c r="L2" s="527"/>
      <c r="N2" s="460"/>
      <c r="O2" s="461"/>
      <c r="P2" s="461"/>
      <c r="Q2" s="461"/>
      <c r="R2" s="461"/>
      <c r="S2" s="461"/>
      <c r="T2" s="462"/>
    </row>
    <row r="3" spans="1:20" ht="13.5" thickBot="1">
      <c r="A3" s="528"/>
      <c r="B3" s="477"/>
      <c r="C3" s="477"/>
      <c r="D3" s="477"/>
      <c r="E3" s="477"/>
      <c r="F3" s="477"/>
      <c r="G3" s="477"/>
      <c r="H3" s="477"/>
      <c r="I3" s="477"/>
      <c r="J3" s="477"/>
      <c r="K3" s="477"/>
      <c r="L3" s="529"/>
      <c r="N3" s="463"/>
      <c r="O3" s="464"/>
      <c r="P3" s="464"/>
      <c r="Q3" s="464"/>
      <c r="R3" s="464"/>
      <c r="S3" s="464"/>
      <c r="T3" s="465"/>
    </row>
    <row r="4" spans="1:20">
      <c r="A4" s="221"/>
      <c r="B4" s="6"/>
      <c r="C4" s="6"/>
      <c r="D4" s="6"/>
      <c r="E4" s="6"/>
      <c r="F4" s="6"/>
      <c r="G4" s="6"/>
      <c r="H4" s="6"/>
      <c r="I4" s="6"/>
      <c r="J4" s="6"/>
      <c r="K4" s="6"/>
      <c r="L4" s="90"/>
    </row>
    <row r="5" spans="1:20" ht="15">
      <c r="A5" s="190" t="s">
        <v>1</v>
      </c>
      <c r="B5" s="496">
        <f>Year1!B5</f>
        <v>0</v>
      </c>
      <c r="C5" s="496"/>
      <c r="D5" s="496"/>
      <c r="E5" s="496"/>
      <c r="F5" s="496"/>
      <c r="G5" s="496"/>
      <c r="H5" s="496"/>
      <c r="I5" s="496"/>
      <c r="J5" s="496"/>
      <c r="K5" s="496"/>
      <c r="L5" s="497"/>
    </row>
    <row r="6" spans="1:20">
      <c r="A6" s="163"/>
      <c r="B6" s="141"/>
      <c r="C6" s="141"/>
      <c r="D6" s="141"/>
      <c r="E6" s="141"/>
      <c r="F6" s="141"/>
      <c r="G6" s="141"/>
      <c r="H6" s="141"/>
      <c r="I6" s="141"/>
      <c r="J6" s="141"/>
      <c r="K6" s="141"/>
      <c r="L6" s="164"/>
    </row>
    <row r="7" spans="1:20" ht="15">
      <c r="A7" s="190" t="s">
        <v>77</v>
      </c>
      <c r="B7" s="141"/>
      <c r="C7" s="530">
        <f>Year1!C7</f>
        <v>0</v>
      </c>
      <c r="D7" s="530"/>
      <c r="E7" s="530"/>
      <c r="F7" s="530"/>
      <c r="G7" s="530"/>
      <c r="H7" s="530" t="str">
        <f>Year1!H7</f>
        <v>Select Department</v>
      </c>
      <c r="I7" s="530"/>
      <c r="J7" s="530"/>
      <c r="K7" s="466">
        <f>Year1!K7</f>
        <v>0</v>
      </c>
      <c r="L7" s="466"/>
    </row>
    <row r="8" spans="1:20" ht="15">
      <c r="A8" s="190"/>
      <c r="B8" s="141"/>
      <c r="C8" s="530">
        <f>Year1!C8</f>
        <v>0</v>
      </c>
      <c r="D8" s="530"/>
      <c r="E8" s="530"/>
      <c r="F8" s="530"/>
      <c r="G8" s="530"/>
      <c r="H8" s="530">
        <f>Year1!H8</f>
        <v>0</v>
      </c>
      <c r="I8" s="530"/>
      <c r="J8" s="530"/>
      <c r="K8" s="466">
        <f>Year1!K8</f>
        <v>0</v>
      </c>
      <c r="L8" s="466"/>
    </row>
    <row r="9" spans="1:20" ht="15">
      <c r="A9" s="190"/>
      <c r="B9" s="141"/>
      <c r="C9" s="530">
        <f>Year1!C9</f>
        <v>0</v>
      </c>
      <c r="D9" s="530"/>
      <c r="E9" s="530"/>
      <c r="F9" s="530"/>
      <c r="G9" s="530"/>
      <c r="H9" s="530">
        <f>Year1!H9</f>
        <v>0</v>
      </c>
      <c r="I9" s="530"/>
      <c r="J9" s="530"/>
      <c r="K9" s="466">
        <f>Year1!K9</f>
        <v>0</v>
      </c>
      <c r="L9" s="466"/>
    </row>
    <row r="10" spans="1:20" ht="15">
      <c r="A10" s="89"/>
      <c r="B10" s="6"/>
      <c r="C10" s="6"/>
      <c r="D10" s="6"/>
      <c r="E10" s="6"/>
      <c r="F10" s="6"/>
      <c r="G10" s="6"/>
      <c r="H10" s="6"/>
      <c r="I10" s="6"/>
      <c r="J10" s="6"/>
      <c r="K10" s="6"/>
      <c r="L10" s="90"/>
    </row>
    <row r="11" spans="1:20">
      <c r="A11" s="221"/>
      <c r="B11" s="6"/>
      <c r="C11" s="6"/>
      <c r="D11" s="6"/>
      <c r="E11" s="6"/>
      <c r="F11" s="6"/>
      <c r="G11" s="6"/>
      <c r="H11" s="6"/>
      <c r="I11" s="6"/>
      <c r="J11" s="6"/>
      <c r="K11" s="6"/>
      <c r="L11" s="90"/>
    </row>
    <row r="12" spans="1:20">
      <c r="A12" s="225" t="s">
        <v>43</v>
      </c>
      <c r="B12" s="224" t="str">
        <f>Year1!B12</f>
        <v>Select</v>
      </c>
      <c r="C12" s="502" t="s">
        <v>45</v>
      </c>
      <c r="D12" s="424"/>
      <c r="E12" s="424"/>
      <c r="F12" s="503"/>
      <c r="G12" s="224" t="str">
        <f>Year1!G12</f>
        <v>Select</v>
      </c>
      <c r="H12" s="219"/>
      <c r="I12" s="219"/>
      <c r="J12" s="427"/>
      <c r="K12" s="427"/>
      <c r="L12" s="90"/>
    </row>
    <row r="13" spans="1:20">
      <c r="A13" s="225" t="s">
        <v>44</v>
      </c>
      <c r="B13" s="224" t="str">
        <f>Year1!B13</f>
        <v>Select</v>
      </c>
      <c r="C13" s="502" t="s">
        <v>39</v>
      </c>
      <c r="D13" s="424"/>
      <c r="E13" s="424"/>
      <c r="F13" s="503"/>
      <c r="G13" s="144">
        <f>Year1!G13</f>
        <v>0</v>
      </c>
      <c r="H13" s="219"/>
      <c r="I13" s="219"/>
      <c r="J13" s="427"/>
      <c r="K13" s="427"/>
      <c r="L13" s="90"/>
    </row>
    <row r="14" spans="1:20">
      <c r="A14" s="221"/>
      <c r="B14" s="6"/>
      <c r="C14" s="427"/>
      <c r="D14" s="427"/>
      <c r="E14" s="427"/>
      <c r="F14" s="427"/>
      <c r="G14" s="427"/>
      <c r="H14" s="219"/>
      <c r="I14" s="424" t="s">
        <v>41</v>
      </c>
      <c r="J14" s="424"/>
      <c r="K14" s="274">
        <v>0.03</v>
      </c>
      <c r="L14" s="90"/>
    </row>
    <row r="15" spans="1:20">
      <c r="A15" s="225" t="s">
        <v>92</v>
      </c>
      <c r="B15" s="224" t="str">
        <f>Year1!B15</f>
        <v>Select</v>
      </c>
      <c r="C15" s="6"/>
      <c r="D15" s="6"/>
      <c r="E15" s="6"/>
      <c r="F15" s="6"/>
      <c r="G15" s="6"/>
      <c r="H15" s="6"/>
      <c r="I15" s="6"/>
      <c r="J15" s="427" t="s">
        <v>51</v>
      </c>
      <c r="K15" s="427"/>
      <c r="L15" s="90"/>
    </row>
    <row r="16" spans="1:20">
      <c r="A16" s="225" t="s">
        <v>93</v>
      </c>
      <c r="B16" s="44">
        <f>Year1!B16</f>
        <v>0</v>
      </c>
      <c r="C16" s="225" t="s">
        <v>49</v>
      </c>
      <c r="D16" s="182">
        <f>IF(G79+I79+K79 &lt;&gt; 0,(I79+K79)/(G79+I79+K79),0)</f>
        <v>0</v>
      </c>
      <c r="E16" s="219"/>
      <c r="F16" s="219"/>
      <c r="G16" s="6"/>
      <c r="H16" s="6"/>
      <c r="I16" s="6"/>
      <c r="J16" s="6"/>
      <c r="K16" s="6"/>
      <c r="L16" s="90"/>
    </row>
    <row r="17" spans="1:12">
      <c r="A17" s="225" t="s">
        <v>42</v>
      </c>
      <c r="B17" s="45">
        <f>Year1!B17</f>
        <v>0</v>
      </c>
      <c r="C17" s="225" t="s">
        <v>50</v>
      </c>
      <c r="D17" s="183">
        <f>I79+K79</f>
        <v>0</v>
      </c>
      <c r="E17" s="219"/>
      <c r="F17" s="2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23"/>
      <c r="B20" s="24"/>
      <c r="C20" s="24"/>
      <c r="D20" s="368"/>
      <c r="E20" s="368"/>
      <c r="F20" s="368"/>
      <c r="G20" s="498" t="s">
        <v>2</v>
      </c>
      <c r="H20" s="499"/>
      <c r="I20" s="498" t="s">
        <v>4</v>
      </c>
      <c r="J20" s="499"/>
      <c r="K20" s="500" t="s">
        <v>0</v>
      </c>
      <c r="L20" s="501"/>
    </row>
    <row r="21" spans="1:12" ht="18" customHeight="1">
      <c r="A21" s="349" t="s">
        <v>6</v>
      </c>
      <c r="B21" s="488" t="s">
        <v>109</v>
      </c>
      <c r="C21" s="493" t="s">
        <v>7</v>
      </c>
      <c r="D21" s="488" t="s">
        <v>95</v>
      </c>
      <c r="E21" s="488" t="s">
        <v>94</v>
      </c>
      <c r="F21" s="488" t="s">
        <v>96</v>
      </c>
      <c r="G21" s="371"/>
      <c r="H21" s="371"/>
      <c r="I21" s="372"/>
      <c r="J21" s="372"/>
      <c r="K21" s="46"/>
      <c r="L21" s="47"/>
    </row>
    <row r="22" spans="1:12" ht="28.5" customHeight="1">
      <c r="A22" s="350" t="s">
        <v>32</v>
      </c>
      <c r="B22" s="488"/>
      <c r="C22" s="494"/>
      <c r="D22" s="488"/>
      <c r="E22" s="488"/>
      <c r="F22" s="488"/>
      <c r="G22" s="373"/>
      <c r="H22" s="373"/>
      <c r="I22" s="373"/>
      <c r="J22" s="373"/>
      <c r="K22" s="48"/>
      <c r="L22" s="49"/>
    </row>
    <row r="23" spans="1:12">
      <c r="A23" s="104">
        <f>Year1!A23</f>
        <v>0</v>
      </c>
      <c r="B23" s="226"/>
      <c r="C23" s="13"/>
      <c r="D23" s="275">
        <f>'Salary Adjustment'!B18</f>
        <v>0</v>
      </c>
      <c r="E23" s="84"/>
      <c r="F23" s="341"/>
      <c r="G23" s="504">
        <f>IF(F23&gt;E23,"months requested cannot exceed term",IF(OR(D23="",E23=""),0,(D23/E23)*F23))</f>
        <v>0</v>
      </c>
      <c r="H23" s="505"/>
      <c r="I23" s="506"/>
      <c r="J23" s="507"/>
      <c r="K23" s="506"/>
      <c r="L23" s="507"/>
    </row>
    <row r="24" spans="1:12">
      <c r="A24" s="104">
        <f>Year1!A24</f>
        <v>0</v>
      </c>
      <c r="B24" s="226"/>
      <c r="C24" s="7"/>
      <c r="D24" s="275">
        <f>'Salary Adjustment'!B34</f>
        <v>0</v>
      </c>
      <c r="E24" s="85"/>
      <c r="F24" s="341"/>
      <c r="G24" s="504">
        <f t="shared" ref="G24:G30" si="0">IF(F24&gt;E24,"months requested cannot exceed term",IF(OR(D24="",E24=""),0,(D24/E24)*F24))</f>
        <v>0</v>
      </c>
      <c r="H24" s="505"/>
      <c r="I24" s="508"/>
      <c r="J24" s="509"/>
      <c r="K24" s="508"/>
      <c r="L24" s="509"/>
    </row>
    <row r="25" spans="1:12">
      <c r="A25" s="104">
        <f>Year1!A25</f>
        <v>0</v>
      </c>
      <c r="B25" s="226"/>
      <c r="C25" s="7"/>
      <c r="D25" s="275">
        <f>'Salary Adjustment'!B51</f>
        <v>0</v>
      </c>
      <c r="E25" s="85"/>
      <c r="F25" s="341"/>
      <c r="G25" s="504">
        <f t="shared" si="0"/>
        <v>0</v>
      </c>
      <c r="H25" s="505"/>
      <c r="I25" s="508"/>
      <c r="J25" s="509"/>
      <c r="K25" s="508"/>
      <c r="L25" s="509"/>
    </row>
    <row r="26" spans="1:12">
      <c r="A26" s="104">
        <f>Year1!A26</f>
        <v>0</v>
      </c>
      <c r="B26" s="226"/>
      <c r="C26" s="7"/>
      <c r="D26" s="83"/>
      <c r="E26" s="85"/>
      <c r="F26" s="341"/>
      <c r="G26" s="504">
        <f t="shared" si="0"/>
        <v>0</v>
      </c>
      <c r="H26" s="505"/>
      <c r="I26" s="508"/>
      <c r="J26" s="509"/>
      <c r="K26" s="508"/>
      <c r="L26" s="509"/>
    </row>
    <row r="27" spans="1:12">
      <c r="A27" s="104">
        <f>Year1!A27</f>
        <v>0</v>
      </c>
      <c r="B27" s="226"/>
      <c r="C27" s="7"/>
      <c r="D27" s="83"/>
      <c r="E27" s="85"/>
      <c r="F27" s="341"/>
      <c r="G27" s="504">
        <f t="shared" si="0"/>
        <v>0</v>
      </c>
      <c r="H27" s="505"/>
      <c r="I27" s="508"/>
      <c r="J27" s="509"/>
      <c r="K27" s="508"/>
      <c r="L27" s="509"/>
    </row>
    <row r="28" spans="1:12">
      <c r="A28" s="104">
        <f>Year1!A28</f>
        <v>0</v>
      </c>
      <c r="B28" s="226"/>
      <c r="C28" s="7"/>
      <c r="D28" s="83"/>
      <c r="E28" s="85"/>
      <c r="F28" s="341"/>
      <c r="G28" s="504">
        <f t="shared" si="0"/>
        <v>0</v>
      </c>
      <c r="H28" s="505"/>
      <c r="I28" s="508"/>
      <c r="J28" s="509"/>
      <c r="K28" s="508"/>
      <c r="L28" s="509"/>
    </row>
    <row r="29" spans="1:12">
      <c r="A29" s="104">
        <f>Year1!A29</f>
        <v>0</v>
      </c>
      <c r="B29" s="226"/>
      <c r="C29" s="7"/>
      <c r="D29" s="83"/>
      <c r="E29" s="85"/>
      <c r="F29" s="341"/>
      <c r="G29" s="504">
        <f t="shared" si="0"/>
        <v>0</v>
      </c>
      <c r="H29" s="505"/>
      <c r="I29" s="508"/>
      <c r="J29" s="509"/>
      <c r="K29" s="508"/>
      <c r="L29" s="509"/>
    </row>
    <row r="30" spans="1:12">
      <c r="A30" s="104">
        <f>Year1!A30</f>
        <v>0</v>
      </c>
      <c r="B30" s="226"/>
      <c r="C30" s="7"/>
      <c r="D30" s="83"/>
      <c r="E30" s="85"/>
      <c r="F30" s="341"/>
      <c r="G30" s="504">
        <f t="shared" si="0"/>
        <v>0</v>
      </c>
      <c r="H30" s="505"/>
      <c r="I30" s="508"/>
      <c r="J30" s="509"/>
      <c r="K30" s="508"/>
      <c r="L30" s="509"/>
    </row>
    <row r="31" spans="1:12" ht="28.35" customHeight="1">
      <c r="A31" s="350" t="s">
        <v>160</v>
      </c>
      <c r="B31" s="364" t="s">
        <v>109</v>
      </c>
      <c r="C31" s="353" t="s">
        <v>7</v>
      </c>
      <c r="D31" s="360" t="s">
        <v>95</v>
      </c>
      <c r="E31" s="362" t="s">
        <v>94</v>
      </c>
      <c r="F31" s="363" t="s">
        <v>96</v>
      </c>
      <c r="G31" s="487"/>
      <c r="H31" s="447"/>
      <c r="I31" s="374"/>
      <c r="J31" s="374"/>
      <c r="K31" s="374"/>
      <c r="L31" s="375"/>
    </row>
    <row r="32" spans="1:12">
      <c r="A32" s="327"/>
      <c r="B32" s="296"/>
      <c r="C32" s="7"/>
      <c r="D32" s="83"/>
      <c r="E32" s="85"/>
      <c r="F32" s="342"/>
      <c r="G32" s="504">
        <f t="shared" ref="G32:G39" si="1">IF(F32&gt;E32,"months requested cannot exceed term",IF(OR(D32="",E32=""),0,(D32/E32)*F32))</f>
        <v>0</v>
      </c>
      <c r="H32" s="505"/>
      <c r="I32" s="422"/>
      <c r="J32" s="416"/>
      <c r="K32" s="422"/>
      <c r="L32" s="417"/>
    </row>
    <row r="33" spans="1:12">
      <c r="A33" s="327"/>
      <c r="B33" s="296"/>
      <c r="C33" s="7"/>
      <c r="D33" s="83"/>
      <c r="E33" s="85"/>
      <c r="F33" s="342"/>
      <c r="G33" s="504">
        <f t="shared" si="1"/>
        <v>0</v>
      </c>
      <c r="H33" s="505"/>
      <c r="I33" s="422"/>
      <c r="J33" s="416"/>
      <c r="K33" s="422"/>
      <c r="L33" s="417"/>
    </row>
    <row r="34" spans="1:12">
      <c r="A34" s="327"/>
      <c r="B34" s="296"/>
      <c r="C34" s="7"/>
      <c r="D34" s="83"/>
      <c r="E34" s="85"/>
      <c r="F34" s="342"/>
      <c r="G34" s="504">
        <f t="shared" si="1"/>
        <v>0</v>
      </c>
      <c r="H34" s="505"/>
      <c r="I34" s="422"/>
      <c r="J34" s="416"/>
      <c r="K34" s="422"/>
      <c r="L34" s="417"/>
    </row>
    <row r="35" spans="1:12">
      <c r="A35" s="327"/>
      <c r="B35" s="296"/>
      <c r="C35" s="7"/>
      <c r="D35" s="83"/>
      <c r="E35" s="85"/>
      <c r="F35" s="342"/>
      <c r="G35" s="504">
        <f t="shared" si="1"/>
        <v>0</v>
      </c>
      <c r="H35" s="505"/>
      <c r="I35" s="422"/>
      <c r="J35" s="416"/>
      <c r="K35" s="422"/>
      <c r="L35" s="417"/>
    </row>
    <row r="36" spans="1:12">
      <c r="A36" s="327"/>
      <c r="B36" s="296"/>
      <c r="C36" s="7"/>
      <c r="D36" s="83"/>
      <c r="E36" s="85"/>
      <c r="F36" s="342"/>
      <c r="G36" s="504">
        <f t="shared" si="1"/>
        <v>0</v>
      </c>
      <c r="H36" s="505"/>
      <c r="I36" s="422"/>
      <c r="J36" s="416"/>
      <c r="K36" s="422"/>
      <c r="L36" s="417"/>
    </row>
    <row r="37" spans="1:12">
      <c r="A37" s="327"/>
      <c r="B37" s="296"/>
      <c r="C37" s="7"/>
      <c r="D37" s="83"/>
      <c r="E37" s="85"/>
      <c r="F37" s="347"/>
      <c r="G37" s="504">
        <f t="shared" si="1"/>
        <v>0</v>
      </c>
      <c r="H37" s="505"/>
      <c r="I37" s="422"/>
      <c r="J37" s="416"/>
      <c r="K37" s="422"/>
      <c r="L37" s="417"/>
    </row>
    <row r="38" spans="1:12">
      <c r="A38" s="327"/>
      <c r="B38" s="326"/>
      <c r="C38" s="299"/>
      <c r="D38" s="300"/>
      <c r="E38" s="301"/>
      <c r="F38" s="347"/>
      <c r="G38" s="504">
        <f t="shared" si="1"/>
        <v>0</v>
      </c>
      <c r="H38" s="505"/>
      <c r="I38" s="422"/>
      <c r="J38" s="416"/>
      <c r="K38" s="422"/>
      <c r="L38" s="417"/>
    </row>
    <row r="39" spans="1:12">
      <c r="A39" s="328"/>
      <c r="B39" s="296"/>
      <c r="C39" s="7"/>
      <c r="D39" s="83"/>
      <c r="E39" s="85"/>
      <c r="F39" s="347"/>
      <c r="G39" s="504">
        <f t="shared" si="1"/>
        <v>0</v>
      </c>
      <c r="H39" s="505"/>
      <c r="I39" s="508"/>
      <c r="J39" s="534"/>
      <c r="K39" s="534"/>
      <c r="L39" s="509"/>
    </row>
    <row r="40" spans="1:12" ht="28.5">
      <c r="A40" s="510"/>
      <c r="B40" s="511"/>
      <c r="C40" s="359" t="s">
        <v>12</v>
      </c>
      <c r="D40" s="360" t="s">
        <v>95</v>
      </c>
      <c r="E40" s="362" t="s">
        <v>94</v>
      </c>
      <c r="F40" s="363" t="s">
        <v>96</v>
      </c>
      <c r="G40" s="376"/>
      <c r="H40" s="376"/>
      <c r="I40" s="376"/>
      <c r="J40" s="376"/>
      <c r="K40" s="376"/>
      <c r="L40" s="377"/>
    </row>
    <row r="41" spans="1:12">
      <c r="A41" s="510" t="s">
        <v>9</v>
      </c>
      <c r="B41" s="511"/>
      <c r="C41" s="378"/>
      <c r="D41" s="378"/>
      <c r="E41" s="361"/>
      <c r="F41" s="379"/>
      <c r="G41" s="447"/>
      <c r="H41" s="447"/>
      <c r="I41" s="512"/>
      <c r="J41" s="512"/>
      <c r="K41" s="380"/>
      <c r="L41" s="381"/>
    </row>
    <row r="42" spans="1:12">
      <c r="A42" s="481" t="s">
        <v>154</v>
      </c>
      <c r="B42" s="495"/>
      <c r="C42" s="62"/>
      <c r="D42" s="92"/>
      <c r="E42" s="93"/>
      <c r="F42" s="344"/>
      <c r="G42" s="428">
        <f>IF(F42&gt;E42,"months requested cannot exceed term",IF(OR(D42="",E42=""),0,(D42/E42)*F42)*C42)</f>
        <v>0</v>
      </c>
      <c r="H42" s="429"/>
      <c r="I42" s="508"/>
      <c r="J42" s="509"/>
      <c r="K42" s="508"/>
      <c r="L42" s="509"/>
    </row>
    <row r="43" spans="1:12">
      <c r="A43" s="481" t="s">
        <v>155</v>
      </c>
      <c r="B43" s="495"/>
      <c r="C43" s="62"/>
      <c r="D43" s="92"/>
      <c r="E43" s="93"/>
      <c r="F43" s="344"/>
      <c r="G43" s="428">
        <f t="shared" ref="G43:G45" si="2">IF(F43&gt;E43,"months requested cannot exceed term",IF(OR(D43="",E43=""),0,(D43/E43)*F43)*C43)</f>
        <v>0</v>
      </c>
      <c r="H43" s="429"/>
      <c r="I43" s="508"/>
      <c r="J43" s="509"/>
      <c r="K43" s="508"/>
      <c r="L43" s="509"/>
    </row>
    <row r="44" spans="1:12">
      <c r="A44" s="481" t="s">
        <v>156</v>
      </c>
      <c r="B44" s="495"/>
      <c r="C44" s="62"/>
      <c r="D44" s="92"/>
      <c r="E44" s="93"/>
      <c r="F44" s="344"/>
      <c r="G44" s="428">
        <f t="shared" si="2"/>
        <v>0</v>
      </c>
      <c r="H44" s="429"/>
      <c r="I44" s="508"/>
      <c r="J44" s="509"/>
      <c r="K44" s="508"/>
      <c r="L44" s="509"/>
    </row>
    <row r="45" spans="1:12">
      <c r="A45" s="483" t="s">
        <v>157</v>
      </c>
      <c r="B45" s="516"/>
      <c r="C45" s="314"/>
      <c r="D45" s="315"/>
      <c r="E45" s="316"/>
      <c r="F45" s="348"/>
      <c r="G45" s="440">
        <f t="shared" si="2"/>
        <v>0</v>
      </c>
      <c r="H45" s="441"/>
      <c r="I45" s="508"/>
      <c r="J45" s="509"/>
      <c r="K45" s="508"/>
      <c r="L45" s="509"/>
    </row>
    <row r="46" spans="1:12" ht="19.350000000000001" customHeight="1">
      <c r="A46" s="442" t="s">
        <v>10</v>
      </c>
      <c r="B46" s="443"/>
      <c r="C46" s="308"/>
      <c r="D46" s="317"/>
      <c r="E46" s="309"/>
      <c r="F46" s="310"/>
      <c r="G46" s="447"/>
      <c r="H46" s="447"/>
      <c r="I46" s="513"/>
      <c r="J46" s="513"/>
      <c r="K46" s="513"/>
      <c r="L46" s="514"/>
    </row>
    <row r="47" spans="1:12">
      <c r="A47" s="479" t="s">
        <v>154</v>
      </c>
      <c r="B47" s="517"/>
      <c r="C47" s="302"/>
      <c r="D47" s="303"/>
      <c r="E47" s="304"/>
      <c r="F47" s="344"/>
      <c r="G47" s="485">
        <f>IF(F47&gt;E47,"months requested cannot exceed term",IF(OR(D47="",E47=""),0,(D47/E47)*F47)*C47)</f>
        <v>0</v>
      </c>
      <c r="H47" s="486"/>
      <c r="I47" s="508"/>
      <c r="J47" s="509"/>
      <c r="K47" s="508"/>
      <c r="L47" s="509"/>
    </row>
    <row r="48" spans="1:12">
      <c r="A48" s="481" t="s">
        <v>155</v>
      </c>
      <c r="B48" s="495"/>
      <c r="C48" s="62"/>
      <c r="D48" s="92"/>
      <c r="E48" s="93"/>
      <c r="F48" s="344"/>
      <c r="G48" s="428">
        <f t="shared" ref="G48:G50" si="3">IF(F48&gt;E48,"months requested cannot exceed term",IF(OR(D48="",E48=""),0,(D48/E48)*F48)*C48)</f>
        <v>0</v>
      </c>
      <c r="H48" s="429"/>
      <c r="I48" s="508"/>
      <c r="J48" s="509"/>
      <c r="K48" s="508"/>
      <c r="L48" s="509"/>
    </row>
    <row r="49" spans="1:12">
      <c r="A49" s="481" t="s">
        <v>156</v>
      </c>
      <c r="B49" s="495"/>
      <c r="C49" s="62"/>
      <c r="D49" s="92"/>
      <c r="E49" s="93"/>
      <c r="F49" s="344"/>
      <c r="G49" s="428">
        <f t="shared" si="3"/>
        <v>0</v>
      </c>
      <c r="H49" s="429"/>
      <c r="I49" s="508"/>
      <c r="J49" s="509"/>
      <c r="K49" s="508"/>
      <c r="L49" s="509"/>
    </row>
    <row r="50" spans="1:12">
      <c r="A50" s="483" t="s">
        <v>157</v>
      </c>
      <c r="B50" s="516"/>
      <c r="C50" s="314"/>
      <c r="D50" s="315"/>
      <c r="E50" s="316"/>
      <c r="F50" s="348"/>
      <c r="G50" s="440">
        <f t="shared" si="3"/>
        <v>0</v>
      </c>
      <c r="H50" s="441"/>
      <c r="I50" s="508"/>
      <c r="J50" s="509"/>
      <c r="K50" s="508"/>
      <c r="L50" s="509"/>
    </row>
    <row r="51" spans="1:12" ht="19.350000000000001" customHeight="1">
      <c r="A51" s="442" t="s">
        <v>11</v>
      </c>
      <c r="B51" s="443"/>
      <c r="C51" s="308"/>
      <c r="D51" s="317"/>
      <c r="E51" s="309"/>
      <c r="F51" s="310"/>
      <c r="G51" s="447"/>
      <c r="H51" s="447"/>
      <c r="I51" s="513"/>
      <c r="J51" s="513"/>
      <c r="K51" s="513"/>
      <c r="L51" s="514"/>
    </row>
    <row r="52" spans="1:12">
      <c r="A52" s="479" t="s">
        <v>154</v>
      </c>
      <c r="B52" s="517"/>
      <c r="C52" s="302"/>
      <c r="D52" s="303"/>
      <c r="E52" s="304"/>
      <c r="F52" s="344"/>
      <c r="G52" s="485">
        <f t="shared" ref="G52:G55" si="4">IF(F52&gt;E52,"months requested cannot exceed term",IF(OR(D52="",E52=""),0,(D52/E52)*F52)*C52)</f>
        <v>0</v>
      </c>
      <c r="H52" s="486"/>
      <c r="I52" s="508"/>
      <c r="J52" s="509"/>
      <c r="K52" s="508"/>
      <c r="L52" s="509"/>
    </row>
    <row r="53" spans="1:12">
      <c r="A53" s="481" t="s">
        <v>155</v>
      </c>
      <c r="B53" s="495"/>
      <c r="C53" s="62"/>
      <c r="D53" s="92"/>
      <c r="E53" s="93"/>
      <c r="F53" s="344"/>
      <c r="G53" s="428">
        <f t="shared" si="4"/>
        <v>0</v>
      </c>
      <c r="H53" s="429"/>
      <c r="I53" s="508"/>
      <c r="J53" s="509"/>
      <c r="K53" s="508"/>
      <c r="L53" s="509"/>
    </row>
    <row r="54" spans="1:12">
      <c r="A54" s="481" t="s">
        <v>156</v>
      </c>
      <c r="B54" s="495"/>
      <c r="C54" s="62"/>
      <c r="D54" s="92"/>
      <c r="E54" s="93"/>
      <c r="F54" s="344"/>
      <c r="G54" s="428">
        <f t="shared" si="4"/>
        <v>0</v>
      </c>
      <c r="H54" s="429"/>
      <c r="I54" s="508"/>
      <c r="J54" s="509"/>
      <c r="K54" s="508"/>
      <c r="L54" s="509"/>
    </row>
    <row r="55" spans="1:12">
      <c r="A55" s="481" t="s">
        <v>157</v>
      </c>
      <c r="B55" s="495"/>
      <c r="C55" s="62"/>
      <c r="D55" s="92"/>
      <c r="E55" s="93"/>
      <c r="F55" s="344"/>
      <c r="G55" s="428">
        <f t="shared" si="4"/>
        <v>0</v>
      </c>
      <c r="H55" s="429"/>
      <c r="I55" s="508"/>
      <c r="J55" s="509"/>
      <c r="K55" s="508"/>
      <c r="L55" s="509"/>
    </row>
    <row r="56" spans="1:12" ht="15">
      <c r="A56" s="410" t="s">
        <v>13</v>
      </c>
      <c r="B56" s="515"/>
      <c r="C56" s="293"/>
      <c r="D56" s="291"/>
      <c r="E56" s="291"/>
      <c r="F56" s="291"/>
      <c r="G56" s="431">
        <f>SUM(G23:H55)</f>
        <v>0</v>
      </c>
      <c r="H56" s="432"/>
      <c r="I56" s="431">
        <f>SUM(I23:J55)</f>
        <v>0</v>
      </c>
      <c r="J56" s="432"/>
      <c r="K56" s="431">
        <f>SUM(K23:L55)</f>
        <v>0</v>
      </c>
      <c r="L56" s="432"/>
    </row>
    <row r="57" spans="1:12" ht="15">
      <c r="A57" s="410" t="s">
        <v>14</v>
      </c>
      <c r="B57" s="411"/>
      <c r="C57" s="16" t="s">
        <v>15</v>
      </c>
      <c r="D57" s="332"/>
      <c r="E57" s="332"/>
      <c r="F57" s="332"/>
      <c r="G57" s="312"/>
      <c r="H57" s="312"/>
      <c r="I57" s="312"/>
      <c r="J57" s="312"/>
      <c r="K57" s="312"/>
      <c r="L57" s="313"/>
    </row>
    <row r="58" spans="1:12">
      <c r="A58" s="418" t="s">
        <v>8</v>
      </c>
      <c r="B58" s="419"/>
      <c r="C58" s="318">
        <v>0.245</v>
      </c>
      <c r="D58" s="99"/>
      <c r="E58" s="96"/>
      <c r="F58" s="100"/>
      <c r="G58" s="456">
        <f>SUM(G23:H45)*C58</f>
        <v>0</v>
      </c>
      <c r="H58" s="452"/>
      <c r="I58" s="451">
        <f>SUM(I23:J41)*C58</f>
        <v>0</v>
      </c>
      <c r="J58" s="452"/>
      <c r="K58" s="451">
        <f>SUM(K23:L41)*C58</f>
        <v>0</v>
      </c>
      <c r="L58" s="452"/>
    </row>
    <row r="59" spans="1:12">
      <c r="A59" s="418" t="s">
        <v>10</v>
      </c>
      <c r="B59" s="419"/>
      <c r="C59" s="142">
        <v>7.0000000000000007E-2</v>
      </c>
      <c r="D59" s="99"/>
      <c r="E59" s="96"/>
      <c r="F59" s="100"/>
      <c r="G59" s="412">
        <f>SUM(G47:H50)*C59</f>
        <v>0</v>
      </c>
      <c r="H59" s="413"/>
      <c r="I59" s="423">
        <f>I46*C59</f>
        <v>0</v>
      </c>
      <c r="J59" s="413"/>
      <c r="K59" s="423">
        <f>K46*C59</f>
        <v>0</v>
      </c>
      <c r="L59" s="413"/>
    </row>
    <row r="60" spans="1:12">
      <c r="A60" s="418" t="s">
        <v>11</v>
      </c>
      <c r="B60" s="419"/>
      <c r="C60" s="142">
        <v>0.02</v>
      </c>
      <c r="D60" s="101"/>
      <c r="E60" s="102"/>
      <c r="F60" s="103"/>
      <c r="G60" s="412">
        <f>SUM(G52:G55)*C60</f>
        <v>0</v>
      </c>
      <c r="H60" s="413"/>
      <c r="I60" s="423">
        <f>I51*C60</f>
        <v>0</v>
      </c>
      <c r="J60" s="413"/>
      <c r="K60" s="423">
        <f>K51*C60</f>
        <v>0</v>
      </c>
      <c r="L60" s="413"/>
    </row>
    <row r="61" spans="1:12" ht="15">
      <c r="A61" s="406" t="s">
        <v>16</v>
      </c>
      <c r="B61" s="407"/>
      <c r="C61" s="531"/>
      <c r="D61" s="6"/>
      <c r="E61" s="6"/>
      <c r="F61" s="6"/>
      <c r="G61" s="423">
        <f>SUM(G56:H60)</f>
        <v>0</v>
      </c>
      <c r="H61" s="413"/>
      <c r="I61" s="423">
        <f>SUM(I56:J60)</f>
        <v>0</v>
      </c>
      <c r="J61" s="413"/>
      <c r="K61" s="423">
        <f>SUM(K56:L60)</f>
        <v>0</v>
      </c>
      <c r="L61" s="413"/>
    </row>
    <row r="62" spans="1:12" ht="15">
      <c r="A62" s="406" t="s">
        <v>17</v>
      </c>
      <c r="B62" s="407"/>
      <c r="C62" s="532"/>
      <c r="D62" s="6"/>
      <c r="E62" s="6"/>
      <c r="F62" s="6"/>
      <c r="G62" s="522">
        <f>SUM(G63:H64)</f>
        <v>0</v>
      </c>
      <c r="H62" s="522"/>
      <c r="I62" s="412">
        <f t="shared" ref="I62" si="5">SUM(I63:J64)</f>
        <v>0</v>
      </c>
      <c r="J62" s="413"/>
      <c r="K62" s="412">
        <f t="shared" ref="K62" si="6">SUM(K63:L64)</f>
        <v>0</v>
      </c>
      <c r="L62" s="413"/>
    </row>
    <row r="63" spans="1:12">
      <c r="A63" s="418" t="s">
        <v>158</v>
      </c>
      <c r="B63" s="419"/>
      <c r="C63" s="532"/>
      <c r="D63" s="6"/>
      <c r="E63" s="6"/>
      <c r="F63" s="6"/>
      <c r="G63" s="422"/>
      <c r="H63" s="417"/>
      <c r="I63" s="422"/>
      <c r="J63" s="417"/>
      <c r="K63" s="422"/>
      <c r="L63" s="417"/>
    </row>
    <row r="64" spans="1:12">
      <c r="A64" s="418" t="s">
        <v>159</v>
      </c>
      <c r="B64" s="419"/>
      <c r="C64" s="532"/>
      <c r="D64" s="6"/>
      <c r="E64" s="6"/>
      <c r="F64" s="6"/>
      <c r="G64" s="422"/>
      <c r="H64" s="417"/>
      <c r="I64" s="422"/>
      <c r="J64" s="417"/>
      <c r="K64" s="422"/>
      <c r="L64" s="417"/>
    </row>
    <row r="65" spans="1:12" ht="15">
      <c r="A65" s="406" t="s">
        <v>18</v>
      </c>
      <c r="B65" s="407"/>
      <c r="C65" s="532"/>
      <c r="D65" s="6"/>
      <c r="E65" s="6"/>
      <c r="F65" s="6"/>
      <c r="G65" s="422"/>
      <c r="H65" s="417"/>
      <c r="I65" s="422"/>
      <c r="J65" s="417"/>
      <c r="K65" s="422"/>
      <c r="L65" s="417"/>
    </row>
    <row r="66" spans="1:12" ht="15">
      <c r="A66" s="406" t="s">
        <v>19</v>
      </c>
      <c r="B66" s="407"/>
      <c r="C66" s="532"/>
      <c r="D66" s="6"/>
      <c r="E66" s="6"/>
      <c r="F66" s="6"/>
      <c r="G66" s="422"/>
      <c r="H66" s="417"/>
      <c r="I66" s="422"/>
      <c r="J66" s="417"/>
      <c r="K66" s="422"/>
      <c r="L66" s="417"/>
    </row>
    <row r="67" spans="1:12" ht="15">
      <c r="A67" s="406" t="s">
        <v>20</v>
      </c>
      <c r="B67" s="407"/>
      <c r="C67" s="532"/>
      <c r="D67" s="6"/>
      <c r="E67" s="6"/>
      <c r="F67" s="6"/>
      <c r="G67" s="88"/>
      <c r="H67" s="41"/>
      <c r="I67" s="41"/>
      <c r="J67" s="41"/>
      <c r="K67" s="41"/>
      <c r="L67" s="42"/>
    </row>
    <row r="68" spans="1:12">
      <c r="A68" s="418" t="s">
        <v>80</v>
      </c>
      <c r="B68" s="419"/>
      <c r="C68" s="532"/>
      <c r="D68" s="6"/>
      <c r="E68" s="6"/>
      <c r="F68" s="6"/>
      <c r="G68" s="518">
        <f>SUM(C84:C90)</f>
        <v>0</v>
      </c>
      <c r="H68" s="519"/>
      <c r="I68" s="520"/>
      <c r="J68" s="521"/>
      <c r="K68" s="520"/>
      <c r="L68" s="521"/>
    </row>
    <row r="69" spans="1:12">
      <c r="A69" s="418" t="s">
        <v>22</v>
      </c>
      <c r="B69" s="419"/>
      <c r="C69" s="532"/>
      <c r="D69" s="6"/>
      <c r="E69" s="6"/>
      <c r="F69" s="6"/>
      <c r="G69" s="520"/>
      <c r="H69" s="521"/>
      <c r="I69" s="520"/>
      <c r="J69" s="521"/>
      <c r="K69" s="520"/>
      <c r="L69" s="521"/>
    </row>
    <row r="70" spans="1:12">
      <c r="A70" s="418" t="s">
        <v>23</v>
      </c>
      <c r="B70" s="419"/>
      <c r="C70" s="532"/>
      <c r="D70" s="6"/>
      <c r="E70" s="6"/>
      <c r="F70" s="6"/>
      <c r="G70" s="520"/>
      <c r="H70" s="521"/>
      <c r="I70" s="520"/>
      <c r="J70" s="521"/>
      <c r="K70" s="520"/>
      <c r="L70" s="521"/>
    </row>
    <row r="71" spans="1:12" ht="15">
      <c r="A71" s="406" t="s">
        <v>162</v>
      </c>
      <c r="B71" s="407"/>
      <c r="C71" s="532"/>
      <c r="D71" s="6"/>
      <c r="E71" s="6"/>
      <c r="F71" s="6"/>
      <c r="G71" s="520"/>
      <c r="H71" s="521"/>
      <c r="I71" s="520"/>
      <c r="J71" s="521"/>
      <c r="K71" s="520"/>
      <c r="L71" s="521"/>
    </row>
    <row r="72" spans="1:12" ht="15">
      <c r="A72" s="406" t="s">
        <v>24</v>
      </c>
      <c r="B72" s="408"/>
      <c r="C72" s="532"/>
      <c r="D72" s="6"/>
      <c r="E72" s="6"/>
      <c r="F72" s="6"/>
      <c r="G72" s="520"/>
      <c r="H72" s="521"/>
      <c r="I72" s="520"/>
      <c r="J72" s="521"/>
      <c r="K72" s="520"/>
      <c r="L72" s="521"/>
    </row>
    <row r="73" spans="1:12" ht="15">
      <c r="A73" s="406" t="s">
        <v>25</v>
      </c>
      <c r="B73" s="407"/>
      <c r="C73" s="532"/>
      <c r="D73" s="6"/>
      <c r="E73" s="6"/>
      <c r="F73" s="6"/>
      <c r="G73" s="520"/>
      <c r="H73" s="521"/>
      <c r="I73" s="520"/>
      <c r="J73" s="521"/>
      <c r="K73" s="520"/>
      <c r="L73" s="521"/>
    </row>
    <row r="74" spans="1:12" ht="15">
      <c r="A74" s="406" t="s">
        <v>26</v>
      </c>
      <c r="B74" s="407"/>
      <c r="C74" s="532"/>
      <c r="D74" s="6"/>
      <c r="E74" s="6"/>
      <c r="F74" s="6"/>
      <c r="G74" s="520"/>
      <c r="H74" s="521"/>
      <c r="I74" s="520"/>
      <c r="J74" s="521"/>
      <c r="K74" s="520"/>
      <c r="L74" s="521"/>
    </row>
    <row r="75" spans="1:12" ht="15">
      <c r="A75" s="406" t="s">
        <v>27</v>
      </c>
      <c r="B75" s="407"/>
      <c r="C75" s="533"/>
      <c r="D75" s="86"/>
      <c r="E75" s="86"/>
      <c r="F75" s="86"/>
      <c r="G75" s="423">
        <f>G61+G62+G65+G66+G68+G69+G70+G71+G72+G73+G74</f>
        <v>0</v>
      </c>
      <c r="H75" s="413"/>
      <c r="I75" s="423">
        <f t="shared" ref="I75" si="7">I61+I62+I65+I66+I68+I69+I70+I71+I72+I73+I74</f>
        <v>0</v>
      </c>
      <c r="J75" s="413"/>
      <c r="K75" s="423">
        <f t="shared" ref="K75" si="8">K61+K62+K65+K66+K68+K69+K70+K71+K72+K73+K74</f>
        <v>0</v>
      </c>
      <c r="L75" s="413"/>
    </row>
    <row r="76" spans="1:12" ht="15">
      <c r="A76" s="365"/>
      <c r="B76" s="366"/>
      <c r="C76" s="16" t="s">
        <v>29</v>
      </c>
      <c r="D76" s="80"/>
      <c r="E76" s="80"/>
      <c r="F76" s="80"/>
      <c r="G76" s="19"/>
      <c r="H76" s="20"/>
      <c r="I76" s="20"/>
      <c r="J76" s="20"/>
      <c r="K76" s="20"/>
      <c r="L76" s="21"/>
    </row>
    <row r="77" spans="1:12" ht="15">
      <c r="A77" s="406" t="s">
        <v>28</v>
      </c>
      <c r="B77" s="407"/>
      <c r="C77" s="22">
        <f>IF(OR(B12="Select",B13="Select",G12="Select"),0,IF((AND(B12="Research",B13="On Campus",G12="No")),52%,IF((AND(B12="Instruction",B13="On Campus", G12="No")),56%,IF((AND(B12="Other",B13="On Campus", G12="No")),32.5%,IF(AND(B13="Off Campus",G12="No"),26%,IF(G12="Yes",G13))))))</f>
        <v>0</v>
      </c>
      <c r="D77" s="81"/>
      <c r="E77" s="81"/>
      <c r="F77" s="81"/>
      <c r="G77" s="423">
        <f>C77*B78</f>
        <v>0</v>
      </c>
      <c r="H77" s="413"/>
      <c r="I77" s="423">
        <f>C77*I75</f>
        <v>0</v>
      </c>
      <c r="J77" s="413"/>
      <c r="K77" s="423">
        <f>C77*K75</f>
        <v>0</v>
      </c>
      <c r="L77" s="413"/>
    </row>
    <row r="78" spans="1:12">
      <c r="A78" s="69" t="s">
        <v>30</v>
      </c>
      <c r="B78" s="60">
        <f>IF(AND(G12="No",(Year1!G68+Year2!G68)&lt;=25000),G75-G71-G72-G73,IF(AND(G12="No",(Year1!G68+Year2!G68)&gt;25000),G75-G68+SUM(G84:G90)-G71-G72-G73,IF((G12="Yes"),G75,)))</f>
        <v>0</v>
      </c>
      <c r="C78" s="51"/>
      <c r="D78" s="52"/>
      <c r="E78" s="52"/>
      <c r="F78" s="53"/>
      <c r="G78" s="19"/>
      <c r="H78" s="20"/>
      <c r="I78" s="20"/>
      <c r="J78" s="20"/>
      <c r="K78" s="20"/>
      <c r="L78" s="21"/>
    </row>
    <row r="79" spans="1:12" ht="15">
      <c r="A79" s="410" t="s">
        <v>31</v>
      </c>
      <c r="B79" s="411"/>
      <c r="C79" s="82"/>
      <c r="D79" s="208"/>
      <c r="E79" s="208"/>
      <c r="F79" s="209"/>
      <c r="G79" s="412">
        <f>G75+G77</f>
        <v>0</v>
      </c>
      <c r="H79" s="413"/>
      <c r="I79" s="423">
        <f>I75+I77</f>
        <v>0</v>
      </c>
      <c r="J79" s="413"/>
      <c r="K79" s="423">
        <f>K75+K77</f>
        <v>0</v>
      </c>
      <c r="L79" s="413"/>
    </row>
    <row r="80" spans="1:12">
      <c r="A80" s="23"/>
      <c r="B80" s="24"/>
      <c r="C80" s="24"/>
      <c r="D80" s="24"/>
      <c r="E80" s="24"/>
      <c r="F80" s="24"/>
      <c r="G80" s="24"/>
      <c r="H80" s="24"/>
      <c r="I80" s="24"/>
      <c r="J80" s="24"/>
      <c r="K80" s="24"/>
      <c r="L80" s="59"/>
    </row>
    <row r="81" spans="1:12">
      <c r="A81" s="23"/>
      <c r="B81" s="24"/>
      <c r="C81" s="24"/>
      <c r="D81" s="24"/>
      <c r="E81" s="24"/>
      <c r="F81" s="24"/>
      <c r="G81" s="24"/>
      <c r="H81" s="24"/>
      <c r="I81" s="24"/>
      <c r="J81" s="24"/>
      <c r="K81" s="24"/>
      <c r="L81" s="59"/>
    </row>
    <row r="82" spans="1:12" ht="15">
      <c r="A82" s="420" t="s">
        <v>52</v>
      </c>
      <c r="B82" s="421"/>
      <c r="C82" s="382"/>
      <c r="D82" s="382"/>
      <c r="E82" s="382"/>
      <c r="F82" s="382"/>
      <c r="G82" s="382"/>
      <c r="H82" s="24"/>
      <c r="I82" s="24"/>
      <c r="J82" s="24"/>
      <c r="K82" s="24"/>
      <c r="L82" s="59"/>
    </row>
    <row r="83" spans="1:12">
      <c r="A83" s="383" t="s">
        <v>53</v>
      </c>
      <c r="B83" s="384"/>
      <c r="C83" s="370" t="s">
        <v>3</v>
      </c>
      <c r="D83" s="385"/>
      <c r="E83" s="385"/>
      <c r="F83" s="385"/>
      <c r="G83" s="80" t="s">
        <v>5</v>
      </c>
      <c r="H83" s="51"/>
      <c r="I83" s="52"/>
      <c r="J83" s="52"/>
      <c r="K83" s="52"/>
      <c r="L83" s="53"/>
    </row>
    <row r="84" spans="1:12">
      <c r="A84" s="491">
        <f>Year1!A84</f>
        <v>0</v>
      </c>
      <c r="B84" s="492"/>
      <c r="C84" s="218"/>
      <c r="D84" s="112"/>
      <c r="E84" s="113"/>
      <c r="F84" s="114"/>
      <c r="G84" s="109">
        <f>IF(AND(C84&gt;0,Year1!C84+Year2!C84&gt;25000),(25000-(Year1!G84)),C84)</f>
        <v>0</v>
      </c>
      <c r="H84" s="54"/>
      <c r="I84" s="50"/>
      <c r="J84" s="50"/>
      <c r="K84" s="50"/>
      <c r="L84" s="55"/>
    </row>
    <row r="85" spans="1:12">
      <c r="A85" s="491">
        <f>Year1!A85</f>
        <v>0</v>
      </c>
      <c r="B85" s="492"/>
      <c r="C85" s="218"/>
      <c r="D85" s="115"/>
      <c r="E85" s="111"/>
      <c r="F85" s="116"/>
      <c r="G85" s="109">
        <f>IF(AND(C85&gt;0,Year1!C85+Year2!C85&gt;25000),(25000-(Year1!G85)),C85)</f>
        <v>0</v>
      </c>
      <c r="H85" s="54"/>
      <c r="I85" s="50"/>
      <c r="J85" s="50"/>
      <c r="K85" s="50"/>
      <c r="L85" s="55"/>
    </row>
    <row r="86" spans="1:12">
      <c r="A86" s="491">
        <f>Year1!A86</f>
        <v>0</v>
      </c>
      <c r="B86" s="492"/>
      <c r="C86" s="218"/>
      <c r="D86" s="115"/>
      <c r="E86" s="111"/>
      <c r="F86" s="116"/>
      <c r="G86" s="109">
        <f>IF(AND(C86&gt;0,Year1!C86+Year2!C86&gt;25000),(25000-(Year1!G86)),C86)</f>
        <v>0</v>
      </c>
      <c r="H86" s="54"/>
      <c r="I86" s="50"/>
      <c r="J86" s="50"/>
      <c r="K86" s="50"/>
      <c r="L86" s="55"/>
    </row>
    <row r="87" spans="1:12">
      <c r="A87" s="491">
        <f>Year1!A87</f>
        <v>0</v>
      </c>
      <c r="B87" s="492"/>
      <c r="C87" s="218"/>
      <c r="D87" s="115"/>
      <c r="E87" s="111"/>
      <c r="F87" s="116"/>
      <c r="G87" s="109">
        <f>IF(AND(C87&gt;0,Year1!C87+Year2!C87&gt;25000),(25000-(Year1!G87)),C87)</f>
        <v>0</v>
      </c>
      <c r="H87" s="54"/>
      <c r="I87" s="50"/>
      <c r="J87" s="50"/>
      <c r="K87" s="50"/>
      <c r="L87" s="55"/>
    </row>
    <row r="88" spans="1:12">
      <c r="A88" s="489">
        <f>Year1!A88</f>
        <v>0</v>
      </c>
      <c r="B88" s="490"/>
      <c r="C88" s="78"/>
      <c r="D88" s="32"/>
      <c r="E88" s="33"/>
      <c r="F88" s="34"/>
      <c r="G88" s="109">
        <f>IF(AND(C88&gt;0,Year1!C88+Year2!C88&gt;25000),(25000-(Year1!G88)),C88)</f>
        <v>0</v>
      </c>
      <c r="H88" s="54"/>
      <c r="I88" s="50"/>
      <c r="J88" s="50"/>
      <c r="K88" s="50"/>
      <c r="L88" s="55"/>
    </row>
    <row r="89" spans="1:12">
      <c r="A89" s="489">
        <f>Year1!A89</f>
        <v>0</v>
      </c>
      <c r="B89" s="490"/>
      <c r="C89" s="78"/>
      <c r="D89" s="32"/>
      <c r="E89" s="33"/>
      <c r="F89" s="34"/>
      <c r="G89" s="109">
        <f>IF(AND(C89&gt;0,Year1!C89+Year2!C89&gt;25000),(25000-(Year1!G89)),C89)</f>
        <v>0</v>
      </c>
      <c r="H89" s="54"/>
      <c r="I89" s="50"/>
      <c r="J89" s="50"/>
      <c r="K89" s="50"/>
      <c r="L89" s="55"/>
    </row>
    <row r="90" spans="1:12">
      <c r="A90" s="489">
        <f>Year1!A90</f>
        <v>0</v>
      </c>
      <c r="B90" s="490"/>
      <c r="C90" s="78"/>
      <c r="D90" s="35"/>
      <c r="E90" s="36"/>
      <c r="F90" s="37"/>
      <c r="G90" s="109">
        <f>IF(AND(C90&gt;0,Year1!C90+Year2!C90&gt;25000),(25000-(Year1!G90)),C90)</f>
        <v>0</v>
      </c>
      <c r="H90" s="56"/>
      <c r="I90" s="57"/>
      <c r="J90" s="57"/>
      <c r="K90" s="57"/>
      <c r="L90" s="58"/>
    </row>
  </sheetData>
  <sheetProtection algorithmName="SHA-512" hashValue="w7qW78Uxx4Q25K7CaxXMvrxiOiHZsG4djXM3x143GyjAWSsFFMHw5MtB/B5FiWUfc+zu9eEpJLYmsHpiAFfhWg==" saltValue="D1/HRkebKvK6qKyTgBZbNg==" spinCount="100000" sheet="1" objects="1" scenarios="1" selectLockedCells="1"/>
  <mergeCells count="227">
    <mergeCell ref="I54:J54"/>
    <mergeCell ref="K54:L54"/>
    <mergeCell ref="I55:J55"/>
    <mergeCell ref="K55:L55"/>
    <mergeCell ref="G63:H63"/>
    <mergeCell ref="G64:H64"/>
    <mergeCell ref="I63:J63"/>
    <mergeCell ref="I64:J64"/>
    <mergeCell ref="K63:L63"/>
    <mergeCell ref="K64:L64"/>
    <mergeCell ref="G54:H54"/>
    <mergeCell ref="G55:H55"/>
    <mergeCell ref="G60:H60"/>
    <mergeCell ref="I60:J60"/>
    <mergeCell ref="K60:L60"/>
    <mergeCell ref="G58:H58"/>
    <mergeCell ref="I58:J58"/>
    <mergeCell ref="K58:L58"/>
    <mergeCell ref="I48:J48"/>
    <mergeCell ref="K48:L48"/>
    <mergeCell ref="I49:J49"/>
    <mergeCell ref="K49:L49"/>
    <mergeCell ref="I50:J50"/>
    <mergeCell ref="K50:L50"/>
    <mergeCell ref="I52:J52"/>
    <mergeCell ref="K52:L52"/>
    <mergeCell ref="I53:J53"/>
    <mergeCell ref="K53:L53"/>
    <mergeCell ref="A42:B42"/>
    <mergeCell ref="A43:B43"/>
    <mergeCell ref="A44:B44"/>
    <mergeCell ref="A45:B45"/>
    <mergeCell ref="G47:H47"/>
    <mergeCell ref="G46:H46"/>
    <mergeCell ref="A47:B47"/>
    <mergeCell ref="I39:J39"/>
    <mergeCell ref="K39:L39"/>
    <mergeCell ref="I42:J42"/>
    <mergeCell ref="K42:L42"/>
    <mergeCell ref="I43:J43"/>
    <mergeCell ref="I44:J44"/>
    <mergeCell ref="I45:J45"/>
    <mergeCell ref="K43:L43"/>
    <mergeCell ref="K44:L44"/>
    <mergeCell ref="K45:L45"/>
    <mergeCell ref="I47:J47"/>
    <mergeCell ref="K47:L47"/>
    <mergeCell ref="G53:H53"/>
    <mergeCell ref="G31:H31"/>
    <mergeCell ref="G32:H32"/>
    <mergeCell ref="G33:H33"/>
    <mergeCell ref="G34:H34"/>
    <mergeCell ref="G35:H35"/>
    <mergeCell ref="G36:H36"/>
    <mergeCell ref="G37:H37"/>
    <mergeCell ref="G38:H38"/>
    <mergeCell ref="G39:H39"/>
    <mergeCell ref="G42:H42"/>
    <mergeCell ref="G43:H43"/>
    <mergeCell ref="G44:H44"/>
    <mergeCell ref="G45:H45"/>
    <mergeCell ref="A1:L3"/>
    <mergeCell ref="N1:T3"/>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A61:B61"/>
    <mergeCell ref="C61:C75"/>
    <mergeCell ref="K70:L70"/>
    <mergeCell ref="A71:B71"/>
    <mergeCell ref="G69:H69"/>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G71:H71"/>
    <mergeCell ref="I69:J69"/>
    <mergeCell ref="K69:L69"/>
    <mergeCell ref="A70:B70"/>
    <mergeCell ref="G70:H70"/>
    <mergeCell ref="I70:J70"/>
    <mergeCell ref="G68:H68"/>
    <mergeCell ref="I68:J68"/>
    <mergeCell ref="K68:L68"/>
    <mergeCell ref="K61:L61"/>
    <mergeCell ref="A62:B62"/>
    <mergeCell ref="G62:H62"/>
    <mergeCell ref="I62:J62"/>
    <mergeCell ref="K62:L62"/>
    <mergeCell ref="A65:B65"/>
    <mergeCell ref="G65:H65"/>
    <mergeCell ref="I65:J65"/>
    <mergeCell ref="K65:L65"/>
    <mergeCell ref="G61:H61"/>
    <mergeCell ref="I61:J61"/>
    <mergeCell ref="G66:H66"/>
    <mergeCell ref="I66:J66"/>
    <mergeCell ref="K66:L66"/>
    <mergeCell ref="A67:B67"/>
    <mergeCell ref="A59:B59"/>
    <mergeCell ref="G59:H59"/>
    <mergeCell ref="I59:J59"/>
    <mergeCell ref="K59:L59"/>
    <mergeCell ref="A60:B60"/>
    <mergeCell ref="I46:J46"/>
    <mergeCell ref="K46:L46"/>
    <mergeCell ref="A51:B51"/>
    <mergeCell ref="G51:H51"/>
    <mergeCell ref="I51:J51"/>
    <mergeCell ref="K51:L51"/>
    <mergeCell ref="A56:B56"/>
    <mergeCell ref="G56:H56"/>
    <mergeCell ref="I56:J56"/>
    <mergeCell ref="K56:L56"/>
    <mergeCell ref="G48:H48"/>
    <mergeCell ref="G49:H49"/>
    <mergeCell ref="G50:H50"/>
    <mergeCell ref="A48:B48"/>
    <mergeCell ref="A49:B49"/>
    <mergeCell ref="A50:B50"/>
    <mergeCell ref="A52:B52"/>
    <mergeCell ref="A53:B53"/>
    <mergeCell ref="G52:H52"/>
    <mergeCell ref="G29:H29"/>
    <mergeCell ref="I29:J29"/>
    <mergeCell ref="K29:L29"/>
    <mergeCell ref="G30:H30"/>
    <mergeCell ref="I30:J30"/>
    <mergeCell ref="K30:L30"/>
    <mergeCell ref="A40:B40"/>
    <mergeCell ref="A41:B41"/>
    <mergeCell ref="G41:H41"/>
    <mergeCell ref="I41:J41"/>
    <mergeCell ref="I32:J32"/>
    <mergeCell ref="K32:L32"/>
    <mergeCell ref="I33:J33"/>
    <mergeCell ref="K33:L33"/>
    <mergeCell ref="I34:J34"/>
    <mergeCell ref="K34:L34"/>
    <mergeCell ref="I35:J35"/>
    <mergeCell ref="K35:L35"/>
    <mergeCell ref="I36:J36"/>
    <mergeCell ref="K36:L36"/>
    <mergeCell ref="I37:J37"/>
    <mergeCell ref="K37:L37"/>
    <mergeCell ref="I38:J38"/>
    <mergeCell ref="K38:L38"/>
    <mergeCell ref="G26:H26"/>
    <mergeCell ref="I26:J26"/>
    <mergeCell ref="K26:L26"/>
    <mergeCell ref="G27:H27"/>
    <mergeCell ref="I27:J27"/>
    <mergeCell ref="K27:L27"/>
    <mergeCell ref="G28:H28"/>
    <mergeCell ref="I28:J28"/>
    <mergeCell ref="K28:L2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D21:D22"/>
    <mergeCell ref="E21:E22"/>
    <mergeCell ref="F21:F22"/>
    <mergeCell ref="A89:B89"/>
    <mergeCell ref="A90:B90"/>
    <mergeCell ref="A86:B86"/>
    <mergeCell ref="A87:B87"/>
    <mergeCell ref="A88:B88"/>
    <mergeCell ref="A82:B82"/>
    <mergeCell ref="A84:B84"/>
    <mergeCell ref="A85:B85"/>
    <mergeCell ref="A46:B46"/>
    <mergeCell ref="A57:B57"/>
    <mergeCell ref="A69:B69"/>
    <mergeCell ref="A77:B77"/>
    <mergeCell ref="A66:B66"/>
    <mergeCell ref="C21:C22"/>
    <mergeCell ref="B21:B22"/>
    <mergeCell ref="A54:B54"/>
    <mergeCell ref="A55:B55"/>
    <mergeCell ref="A63:B63"/>
    <mergeCell ref="A64:B64"/>
    <mergeCell ref="A58:B58"/>
    <mergeCell ref="A68:B68"/>
  </mergeCells>
  <conditionalFormatting sqref="K14">
    <cfRule type="cellIs" dxfId="40" priority="19" stopIfTrue="1" operator="greaterThan">
      <formula>0.05</formula>
    </cfRule>
    <cfRule type="cellIs" dxfId="39" priority="20" stopIfTrue="1" operator="greaterThan">
      <formula>0.06</formula>
    </cfRule>
    <cfRule type="cellIs" dxfId="38" priority="21" stopIfTrue="1" operator="greaterThan">
      <formula>0.05</formula>
    </cfRule>
    <cfRule type="cellIs" dxfId="37" priority="22" stopIfTrue="1" operator="greaterThan">
      <formula>5</formula>
    </cfRule>
  </conditionalFormatting>
  <conditionalFormatting sqref="C23:C30 C39">
    <cfRule type="cellIs" dxfId="36" priority="18"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35" priority="7" operator="beginsWith" text="months">
      <formula>LEFT(G23,LEN("months"))="months"</formula>
    </cfRule>
  </conditionalFormatting>
  <conditionalFormatting sqref="G42:H55">
    <cfRule type="beginsWith" dxfId="34" priority="6" operator="beginsWith" text="months">
      <formula>LEFT(G42,LEN("months"))="months"</formula>
    </cfRule>
  </conditionalFormatting>
  <conditionalFormatting sqref="C32:C38">
    <cfRule type="cellIs" dxfId="33" priority="3" stopIfTrue="1" operator="greaterThan">
      <formula>0.2</formula>
    </cfRule>
    <cfRule type="cellIs" dxfId="32" priority="5" stopIfTrue="1" operator="greaterThan">
      <formula>30</formula>
    </cfRule>
  </conditionalFormatting>
  <conditionalFormatting sqref="C32:C38">
    <cfRule type="cellIs" dxfId="31" priority="4" stopIfTrue="1" operator="greaterThan">
      <formula>0.3</formula>
    </cfRule>
  </conditionalFormatting>
  <conditionalFormatting sqref="G31:H31">
    <cfRule type="beginsWith" dxfId="30" priority="2" operator="beginsWith" text="months">
      <formula>LEFT(G31,LEN("months"))="months"</formula>
    </cfRule>
  </conditionalFormatting>
  <conditionalFormatting sqref="G41:H41">
    <cfRule type="beginsWith" dxfId="29" priority="1" operator="beginsWith" text="months">
      <formula>LEFT(G41,LEN("months"))="months"</formula>
    </cfRule>
  </conditionalFormatting>
  <dataValidations count="4">
    <dataValidation type="decimal" allowBlank="1" showInputMessage="1" showErrorMessage="1" errorTitle="Appointment Term" error="Appointment term cannot exceed 12 months" sqref="E32:E39 E23:E30 E41:E55" xr:uid="{00000000-0002-0000-0100-000000000000}">
      <formula1>1</formula1>
      <formula2>12</formula2>
    </dataValidation>
    <dataValidation type="decimal" allowBlank="1" showInputMessage="1" showErrorMessage="1" errorTitle="Monts Requested" error="Months requested cannot exceed 12" sqref="F39 F23:F30 F42:F55" xr:uid="{00000000-0002-0000-0100-000001000000}">
      <formula1>0.1</formula1>
      <formula2>12</formula2>
    </dataValidation>
    <dataValidation type="decimal" allowBlank="1" showInputMessage="1" showErrorMessage="1" errorTitle="Month Requested" error="Months requested cannot exceed 12" sqref="F32:F38" xr:uid="{00000000-0002-0000-0100-000002000000}">
      <formula1>0.1</formula1>
      <formula2>12</formula2>
    </dataValidation>
    <dataValidation type="decimal" allowBlank="1" showInputMessage="1" showErrorMessage="1" errorTitle="Months Requested" error="Months requested cannot exceed 12" sqref="F41" xr:uid="{00000000-0002-0000-0100-000003000000}">
      <formula1>0.1</formula1>
      <formula2>12</formula2>
    </dataValidation>
  </dataValidations>
  <pageMargins left="0.7" right="0.7" top="0.3" bottom="0.3" header="0.3" footer="0.3"/>
  <pageSetup scale="57" orientation="portrait" r:id="rId1"/>
  <ignoredErrors>
    <ignoredError sqref="B12:B13 B15:B17 G12:G13 H23" unlockedFormula="1"/>
    <ignoredError sqref="G79"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'Drop-Downs'!$A$16:$A$19</xm:f>
          </x14:formula1>
          <xm:sqref>B23:B30 B32:B39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T90"/>
  <sheetViews>
    <sheetView showZeros="0" zoomScale="125" zoomScaleNormal="125" zoomScalePageLayoutView="125" workbookViewId="0">
      <selection activeCell="C23" sqref="C23"/>
    </sheetView>
  </sheetViews>
  <sheetFormatPr defaultColWidth="9.140625" defaultRowHeight="14.25"/>
  <cols>
    <col min="1" max="1" width="25.140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38" customWidth="1"/>
    <col min="14" max="16384" width="9.140625" style="38"/>
  </cols>
  <sheetData>
    <row r="1" spans="1:20" ht="12.75">
      <c r="A1" s="550" t="s">
        <v>149</v>
      </c>
      <c r="B1" s="551"/>
      <c r="C1" s="551"/>
      <c r="D1" s="551"/>
      <c r="E1" s="551"/>
      <c r="F1" s="551"/>
      <c r="G1" s="551"/>
      <c r="H1" s="551"/>
      <c r="I1" s="551"/>
      <c r="J1" s="551"/>
      <c r="K1" s="551"/>
      <c r="L1" s="552"/>
      <c r="N1" s="457" t="s">
        <v>54</v>
      </c>
      <c r="O1" s="458"/>
      <c r="P1" s="458"/>
      <c r="Q1" s="458"/>
      <c r="R1" s="458"/>
      <c r="S1" s="458"/>
      <c r="T1" s="459"/>
    </row>
    <row r="2" spans="1:20" ht="12.75">
      <c r="A2" s="553"/>
      <c r="B2" s="554"/>
      <c r="C2" s="554"/>
      <c r="D2" s="554"/>
      <c r="E2" s="554"/>
      <c r="F2" s="554"/>
      <c r="G2" s="554"/>
      <c r="H2" s="554"/>
      <c r="I2" s="554"/>
      <c r="J2" s="554"/>
      <c r="K2" s="554"/>
      <c r="L2" s="555"/>
      <c r="N2" s="460"/>
      <c r="O2" s="461"/>
      <c r="P2" s="461"/>
      <c r="Q2" s="461"/>
      <c r="R2" s="461"/>
      <c r="S2" s="461"/>
      <c r="T2" s="462"/>
    </row>
    <row r="3" spans="1:20" ht="13.5" thickBot="1">
      <c r="A3" s="556"/>
      <c r="B3" s="557"/>
      <c r="C3" s="557"/>
      <c r="D3" s="557"/>
      <c r="E3" s="557"/>
      <c r="F3" s="557"/>
      <c r="G3" s="557"/>
      <c r="H3" s="557"/>
      <c r="I3" s="557"/>
      <c r="J3" s="557"/>
      <c r="K3" s="557"/>
      <c r="L3" s="558"/>
      <c r="N3" s="463"/>
      <c r="O3" s="464"/>
      <c r="P3" s="464"/>
      <c r="Q3" s="464"/>
      <c r="R3" s="464"/>
      <c r="S3" s="464"/>
      <c r="T3" s="465"/>
    </row>
    <row r="4" spans="1:20">
      <c r="A4" s="121"/>
      <c r="B4" s="6"/>
      <c r="C4" s="6"/>
      <c r="D4" s="6"/>
      <c r="E4" s="6"/>
      <c r="F4" s="6"/>
      <c r="G4" s="6"/>
      <c r="H4" s="6"/>
      <c r="I4" s="6"/>
      <c r="J4" s="6"/>
      <c r="K4" s="6"/>
      <c r="L4" s="90"/>
    </row>
    <row r="5" spans="1:20" ht="15">
      <c r="A5" s="89" t="s">
        <v>1</v>
      </c>
      <c r="B5" s="496">
        <f>Year1!B5</f>
        <v>0</v>
      </c>
      <c r="C5" s="496"/>
      <c r="D5" s="496"/>
      <c r="E5" s="496"/>
      <c r="F5" s="496"/>
      <c r="G5" s="496"/>
      <c r="H5" s="496"/>
      <c r="I5" s="496"/>
      <c r="J5" s="496"/>
      <c r="K5" s="496"/>
      <c r="L5" s="497"/>
    </row>
    <row r="6" spans="1:20">
      <c r="A6" s="121"/>
      <c r="B6" s="141"/>
      <c r="C6" s="141"/>
      <c r="D6" s="141"/>
      <c r="E6" s="141"/>
      <c r="F6" s="141"/>
      <c r="G6" s="141"/>
      <c r="H6" s="141"/>
      <c r="I6" s="141"/>
      <c r="J6" s="141"/>
      <c r="K6" s="141"/>
      <c r="L6" s="164"/>
    </row>
    <row r="7" spans="1:20" ht="15">
      <c r="A7" s="89" t="s">
        <v>77</v>
      </c>
      <c r="B7" s="141"/>
      <c r="C7" s="530">
        <f>Year1!C7</f>
        <v>0</v>
      </c>
      <c r="D7" s="530"/>
      <c r="E7" s="530"/>
      <c r="F7" s="530"/>
      <c r="G7" s="530"/>
      <c r="H7" s="530" t="str">
        <f>Year1!H7</f>
        <v>Select Department</v>
      </c>
      <c r="I7" s="530"/>
      <c r="J7" s="530"/>
      <c r="K7" s="466">
        <f>Year1!K7</f>
        <v>0</v>
      </c>
      <c r="L7" s="466"/>
    </row>
    <row r="8" spans="1:20" ht="15">
      <c r="A8" s="89"/>
      <c r="B8" s="141"/>
      <c r="C8" s="530">
        <f>Year1!C8</f>
        <v>0</v>
      </c>
      <c r="D8" s="530"/>
      <c r="E8" s="530"/>
      <c r="F8" s="530"/>
      <c r="G8" s="530"/>
      <c r="H8" s="530">
        <f>Year1!H8</f>
        <v>0</v>
      </c>
      <c r="I8" s="530"/>
      <c r="J8" s="530"/>
      <c r="K8" s="466">
        <f>Year1!K8</f>
        <v>0</v>
      </c>
      <c r="L8" s="466"/>
    </row>
    <row r="9" spans="1:20" ht="15">
      <c r="A9" s="89"/>
      <c r="B9" s="141"/>
      <c r="C9" s="530">
        <f>Year1!C9</f>
        <v>0</v>
      </c>
      <c r="D9" s="530"/>
      <c r="E9" s="530"/>
      <c r="F9" s="530"/>
      <c r="G9" s="530"/>
      <c r="H9" s="530">
        <f>Year1!H9</f>
        <v>0</v>
      </c>
      <c r="I9" s="530"/>
      <c r="J9" s="530"/>
      <c r="K9" s="466">
        <f>Year1!K9</f>
        <v>0</v>
      </c>
      <c r="L9" s="466"/>
    </row>
    <row r="10" spans="1:20" ht="15">
      <c r="A10" s="89"/>
      <c r="B10" s="6"/>
      <c r="C10" s="6"/>
      <c r="D10" s="6"/>
      <c r="E10" s="6"/>
      <c r="F10" s="6"/>
      <c r="G10" s="6"/>
      <c r="H10" s="6"/>
      <c r="I10" s="6"/>
      <c r="J10" s="6"/>
      <c r="K10" s="6"/>
      <c r="L10" s="90"/>
    </row>
    <row r="11" spans="1:20">
      <c r="A11" s="121"/>
      <c r="B11" s="6"/>
      <c r="C11" s="6"/>
      <c r="D11" s="6"/>
      <c r="E11" s="6"/>
      <c r="F11" s="6"/>
      <c r="G11" s="6"/>
      <c r="H11" s="6"/>
      <c r="I11" s="6"/>
      <c r="J11" s="6"/>
      <c r="K11" s="6"/>
      <c r="L11" s="90"/>
    </row>
    <row r="12" spans="1:20">
      <c r="A12" s="123" t="s">
        <v>43</v>
      </c>
      <c r="B12" s="224" t="str">
        <f>Year1!B12</f>
        <v>Select</v>
      </c>
      <c r="C12" s="502" t="s">
        <v>45</v>
      </c>
      <c r="D12" s="424"/>
      <c r="E12" s="424"/>
      <c r="F12" s="503"/>
      <c r="G12" s="124" t="str">
        <f>Year1!G12</f>
        <v>Select</v>
      </c>
      <c r="H12" s="119"/>
      <c r="I12" s="119"/>
      <c r="J12" s="427"/>
      <c r="K12" s="427"/>
      <c r="L12" s="90"/>
    </row>
    <row r="13" spans="1:20">
      <c r="A13" s="123" t="s">
        <v>44</v>
      </c>
      <c r="B13" s="124" t="str">
        <f>Year1!B13</f>
        <v>Select</v>
      </c>
      <c r="C13" s="502" t="s">
        <v>39</v>
      </c>
      <c r="D13" s="424"/>
      <c r="E13" s="424"/>
      <c r="F13" s="503"/>
      <c r="G13" s="144">
        <f>Year1!G13</f>
        <v>0</v>
      </c>
      <c r="H13" s="119"/>
      <c r="I13" s="119"/>
      <c r="J13" s="427"/>
      <c r="K13" s="427"/>
      <c r="L13" s="90"/>
    </row>
    <row r="14" spans="1:20">
      <c r="A14" s="121"/>
      <c r="B14" s="6"/>
      <c r="C14" s="427"/>
      <c r="D14" s="427"/>
      <c r="E14" s="427"/>
      <c r="F14" s="427"/>
      <c r="G14" s="427"/>
      <c r="H14" s="119"/>
      <c r="I14" s="424" t="s">
        <v>41</v>
      </c>
      <c r="J14" s="424"/>
      <c r="K14" s="274">
        <v>0.03</v>
      </c>
      <c r="L14" s="90"/>
    </row>
    <row r="15" spans="1:20">
      <c r="A15" s="123" t="s">
        <v>92</v>
      </c>
      <c r="B15" s="124" t="str">
        <f>Year1!B15</f>
        <v>Select</v>
      </c>
      <c r="C15" s="6"/>
      <c r="D15" s="6"/>
      <c r="E15" s="6"/>
      <c r="F15" s="6"/>
      <c r="G15" s="6"/>
      <c r="H15" s="6"/>
      <c r="I15" s="6"/>
      <c r="J15" s="427" t="s">
        <v>51</v>
      </c>
      <c r="K15" s="427"/>
      <c r="L15" s="90"/>
    </row>
    <row r="16" spans="1:20">
      <c r="A16" s="123" t="s">
        <v>93</v>
      </c>
      <c r="B16" s="44">
        <f>Year1!B16</f>
        <v>0</v>
      </c>
      <c r="C16" s="123" t="s">
        <v>49</v>
      </c>
      <c r="D16" s="182">
        <f>IF(G79+I79+K79 &lt;&gt; 0,(I79+K79)/(G79+I79+K79),0)</f>
        <v>0</v>
      </c>
      <c r="E16" s="119"/>
      <c r="F16" s="119"/>
      <c r="G16" s="6"/>
      <c r="H16" s="6"/>
      <c r="I16" s="6"/>
      <c r="J16" s="6"/>
      <c r="K16" s="6"/>
      <c r="L16" s="90"/>
    </row>
    <row r="17" spans="1:12">
      <c r="A17" s="123" t="s">
        <v>42</v>
      </c>
      <c r="B17" s="45">
        <f>Year1!B17</f>
        <v>0</v>
      </c>
      <c r="C17" s="123" t="s">
        <v>50</v>
      </c>
      <c r="D17" s="183">
        <f>I79+K79</f>
        <v>0</v>
      </c>
      <c r="E17" s="119"/>
      <c r="F17" s="1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367"/>
      <c r="B20" s="368"/>
      <c r="C20" s="368"/>
      <c r="D20" s="368"/>
      <c r="E20" s="368"/>
      <c r="F20" s="368"/>
      <c r="G20" s="498" t="s">
        <v>2</v>
      </c>
      <c r="H20" s="499"/>
      <c r="I20" s="498" t="s">
        <v>4</v>
      </c>
      <c r="J20" s="499"/>
      <c r="K20" s="498" t="s">
        <v>0</v>
      </c>
      <c r="L20" s="499"/>
    </row>
    <row r="21" spans="1:12" ht="30.75" customHeight="1">
      <c r="A21" s="349" t="s">
        <v>6</v>
      </c>
      <c r="B21" s="488" t="s">
        <v>109</v>
      </c>
      <c r="C21" s="493" t="s">
        <v>7</v>
      </c>
      <c r="D21" s="539" t="s">
        <v>95</v>
      </c>
      <c r="E21" s="539" t="s">
        <v>94</v>
      </c>
      <c r="F21" s="539" t="s">
        <v>96</v>
      </c>
      <c r="G21" s="386"/>
      <c r="H21" s="386"/>
      <c r="I21" s="541"/>
      <c r="J21" s="541"/>
      <c r="K21" s="541"/>
      <c r="L21" s="542"/>
    </row>
    <row r="22" spans="1:12" ht="27" customHeight="1">
      <c r="A22" s="350" t="s">
        <v>32</v>
      </c>
      <c r="B22" s="488"/>
      <c r="C22" s="559"/>
      <c r="D22" s="540"/>
      <c r="E22" s="540"/>
      <c r="F22" s="540"/>
      <c r="G22" s="373"/>
      <c r="H22" s="373"/>
      <c r="I22" s="373"/>
      <c r="J22" s="373"/>
      <c r="K22" s="373"/>
      <c r="L22" s="387"/>
    </row>
    <row r="23" spans="1:12">
      <c r="A23" s="104">
        <f>Year1!A23</f>
        <v>0</v>
      </c>
      <c r="B23" s="226"/>
      <c r="C23" s="13"/>
      <c r="D23" s="275">
        <f>'Salary Adjustment'!B19</f>
        <v>0</v>
      </c>
      <c r="E23" s="84"/>
      <c r="F23" s="341"/>
      <c r="G23" s="504">
        <f>IF(F23&gt;E23,"months requested cannot exceed term",IF(OR(D23="",E23=""),0,(D23/E23)*F23))</f>
        <v>0</v>
      </c>
      <c r="H23" s="505"/>
      <c r="I23" s="506"/>
      <c r="J23" s="507"/>
      <c r="K23" s="506"/>
      <c r="L23" s="507"/>
    </row>
    <row r="24" spans="1:12">
      <c r="A24" s="104">
        <f>Year1!A24</f>
        <v>0</v>
      </c>
      <c r="B24" s="226"/>
      <c r="C24" s="7"/>
      <c r="D24" s="276">
        <f>'Salary Adjustment'!B35</f>
        <v>0</v>
      </c>
      <c r="E24" s="85"/>
      <c r="F24" s="341"/>
      <c r="G24" s="504">
        <f t="shared" ref="G24:G30" si="0">IF(F24&gt;E24,"months requested cannot exceed term",IF(OR(D24="",E24=""),0,(D24/E24)*F24))</f>
        <v>0</v>
      </c>
      <c r="H24" s="505"/>
      <c r="I24" s="508"/>
      <c r="J24" s="509"/>
      <c r="K24" s="508"/>
      <c r="L24" s="509"/>
    </row>
    <row r="25" spans="1:12">
      <c r="A25" s="104">
        <f>Year1!A25</f>
        <v>0</v>
      </c>
      <c r="B25" s="226"/>
      <c r="C25" s="7"/>
      <c r="D25" s="276">
        <f>'Salary Adjustment'!B52</f>
        <v>0</v>
      </c>
      <c r="E25" s="85"/>
      <c r="F25" s="341"/>
      <c r="G25" s="504">
        <f t="shared" si="0"/>
        <v>0</v>
      </c>
      <c r="H25" s="505"/>
      <c r="I25" s="508"/>
      <c r="J25" s="509"/>
      <c r="K25" s="508"/>
      <c r="L25" s="509"/>
    </row>
    <row r="26" spans="1:12">
      <c r="A26" s="104">
        <f>Year1!A26</f>
        <v>0</v>
      </c>
      <c r="B26" s="226"/>
      <c r="C26" s="7"/>
      <c r="D26" s="83"/>
      <c r="E26" s="85"/>
      <c r="F26" s="341"/>
      <c r="G26" s="504">
        <f t="shared" si="0"/>
        <v>0</v>
      </c>
      <c r="H26" s="505"/>
      <c r="I26" s="508"/>
      <c r="J26" s="509"/>
      <c r="K26" s="508"/>
      <c r="L26" s="509"/>
    </row>
    <row r="27" spans="1:12">
      <c r="A27" s="104">
        <f>Year1!A27</f>
        <v>0</v>
      </c>
      <c r="B27" s="226"/>
      <c r="C27" s="7"/>
      <c r="D27" s="83"/>
      <c r="E27" s="85"/>
      <c r="F27" s="341"/>
      <c r="G27" s="504">
        <f t="shared" si="0"/>
        <v>0</v>
      </c>
      <c r="H27" s="505"/>
      <c r="I27" s="508"/>
      <c r="J27" s="509"/>
      <c r="K27" s="508"/>
      <c r="L27" s="509"/>
    </row>
    <row r="28" spans="1:12">
      <c r="A28" s="104">
        <f>Year1!A28</f>
        <v>0</v>
      </c>
      <c r="B28" s="226"/>
      <c r="C28" s="7"/>
      <c r="D28" s="83"/>
      <c r="E28" s="85"/>
      <c r="F28" s="341"/>
      <c r="G28" s="504">
        <f t="shared" si="0"/>
        <v>0</v>
      </c>
      <c r="H28" s="505"/>
      <c r="I28" s="508"/>
      <c r="J28" s="509"/>
      <c r="K28" s="508"/>
      <c r="L28" s="509"/>
    </row>
    <row r="29" spans="1:12">
      <c r="A29" s="104">
        <f>Year1!A29</f>
        <v>0</v>
      </c>
      <c r="B29" s="226"/>
      <c r="C29" s="7"/>
      <c r="D29" s="83"/>
      <c r="E29" s="85"/>
      <c r="F29" s="341"/>
      <c r="G29" s="504">
        <f t="shared" si="0"/>
        <v>0</v>
      </c>
      <c r="H29" s="505"/>
      <c r="I29" s="508"/>
      <c r="J29" s="509"/>
      <c r="K29" s="508"/>
      <c r="L29" s="509"/>
    </row>
    <row r="30" spans="1:12">
      <c r="A30" s="104">
        <f>Year1!A30</f>
        <v>0</v>
      </c>
      <c r="B30" s="226"/>
      <c r="C30" s="7"/>
      <c r="D30" s="83"/>
      <c r="E30" s="85"/>
      <c r="F30" s="341"/>
      <c r="G30" s="504">
        <f t="shared" si="0"/>
        <v>0</v>
      </c>
      <c r="H30" s="505"/>
      <c r="I30" s="508"/>
      <c r="J30" s="509"/>
      <c r="K30" s="508"/>
      <c r="L30" s="509"/>
    </row>
    <row r="31" spans="1:12" ht="28.5">
      <c r="A31" s="350" t="s">
        <v>160</v>
      </c>
      <c r="B31" s="364" t="s">
        <v>109</v>
      </c>
      <c r="C31" s="16" t="s">
        <v>7</v>
      </c>
      <c r="D31" s="388" t="s">
        <v>95</v>
      </c>
      <c r="E31" s="359" t="s">
        <v>94</v>
      </c>
      <c r="F31" s="389" t="s">
        <v>96</v>
      </c>
      <c r="G31" s="487"/>
      <c r="H31" s="447"/>
      <c r="I31" s="374"/>
      <c r="J31" s="374"/>
      <c r="K31" s="374"/>
      <c r="L31" s="375"/>
    </row>
    <row r="32" spans="1:12">
      <c r="A32" s="329"/>
      <c r="B32" s="330"/>
      <c r="C32" s="13"/>
      <c r="D32" s="331"/>
      <c r="E32" s="84"/>
      <c r="F32" s="341"/>
      <c r="G32" s="504">
        <f t="shared" ref="G32" si="1">IF(F32&gt;E32,"months requested cannot exceed term",IF(OR(D32="",E32=""),0,(D32/E32)*F32))</f>
        <v>0</v>
      </c>
      <c r="H32" s="505"/>
      <c r="I32" s="506"/>
      <c r="J32" s="507"/>
      <c r="K32" s="506"/>
      <c r="L32" s="507"/>
    </row>
    <row r="33" spans="1:12">
      <c r="A33" s="328"/>
      <c r="B33" s="296"/>
      <c r="C33" s="7"/>
      <c r="D33" s="83"/>
      <c r="E33" s="85"/>
      <c r="F33" s="341"/>
      <c r="G33" s="504">
        <f t="shared" ref="G33:G39" si="2">IF(F33&gt;E33,"months requested cannot exceed term",IF(OR(D33="",E33=""),0,(D33/E33)*F33))</f>
        <v>0</v>
      </c>
      <c r="H33" s="505"/>
      <c r="I33" s="506"/>
      <c r="J33" s="507"/>
      <c r="K33" s="506"/>
      <c r="L33" s="507"/>
    </row>
    <row r="34" spans="1:12">
      <c r="A34" s="328"/>
      <c r="B34" s="296"/>
      <c r="C34" s="7"/>
      <c r="D34" s="83"/>
      <c r="E34" s="85"/>
      <c r="F34" s="341"/>
      <c r="G34" s="504">
        <f t="shared" si="2"/>
        <v>0</v>
      </c>
      <c r="H34" s="505"/>
      <c r="I34" s="506"/>
      <c r="J34" s="507"/>
      <c r="K34" s="506"/>
      <c r="L34" s="507"/>
    </row>
    <row r="35" spans="1:12">
      <c r="A35" s="328"/>
      <c r="B35" s="296"/>
      <c r="C35" s="7"/>
      <c r="D35" s="83"/>
      <c r="E35" s="85"/>
      <c r="F35" s="341"/>
      <c r="G35" s="504">
        <f t="shared" si="2"/>
        <v>0</v>
      </c>
      <c r="H35" s="505"/>
      <c r="I35" s="506"/>
      <c r="J35" s="507"/>
      <c r="K35" s="506"/>
      <c r="L35" s="507"/>
    </row>
    <row r="36" spans="1:12">
      <c r="A36" s="328"/>
      <c r="B36" s="296"/>
      <c r="C36" s="7"/>
      <c r="D36" s="83"/>
      <c r="E36" s="85"/>
      <c r="F36" s="341"/>
      <c r="G36" s="504">
        <f t="shared" si="2"/>
        <v>0</v>
      </c>
      <c r="H36" s="505"/>
      <c r="I36" s="506"/>
      <c r="J36" s="507"/>
      <c r="K36" s="506"/>
      <c r="L36" s="507"/>
    </row>
    <row r="37" spans="1:12">
      <c r="A37" s="328"/>
      <c r="B37" s="296"/>
      <c r="C37" s="7"/>
      <c r="D37" s="83"/>
      <c r="E37" s="85"/>
      <c r="F37" s="341"/>
      <c r="G37" s="504">
        <f t="shared" si="2"/>
        <v>0</v>
      </c>
      <c r="H37" s="505"/>
      <c r="I37" s="506"/>
      <c r="J37" s="507"/>
      <c r="K37" s="506"/>
      <c r="L37" s="507"/>
    </row>
    <row r="38" spans="1:12">
      <c r="A38" s="328"/>
      <c r="B38" s="296"/>
      <c r="C38" s="7"/>
      <c r="D38" s="83"/>
      <c r="E38" s="85"/>
      <c r="F38" s="341"/>
      <c r="G38" s="504">
        <f t="shared" si="2"/>
        <v>0</v>
      </c>
      <c r="H38" s="505"/>
      <c r="I38" s="506"/>
      <c r="J38" s="507"/>
      <c r="K38" s="506"/>
      <c r="L38" s="507"/>
    </row>
    <row r="39" spans="1:12">
      <c r="A39" s="328"/>
      <c r="B39" s="296"/>
      <c r="C39" s="7"/>
      <c r="D39" s="83"/>
      <c r="E39" s="85"/>
      <c r="F39" s="341"/>
      <c r="G39" s="504">
        <f t="shared" si="2"/>
        <v>0</v>
      </c>
      <c r="H39" s="505"/>
      <c r="I39" s="506"/>
      <c r="J39" s="507"/>
      <c r="K39" s="506"/>
      <c r="L39" s="507"/>
    </row>
    <row r="40" spans="1:12" ht="28.5">
      <c r="A40" s="510"/>
      <c r="B40" s="511"/>
      <c r="C40" s="359" t="s">
        <v>12</v>
      </c>
      <c r="D40" s="360" t="s">
        <v>95</v>
      </c>
      <c r="E40" s="362" t="s">
        <v>94</v>
      </c>
      <c r="F40" s="363" t="s">
        <v>96</v>
      </c>
      <c r="G40" s="376"/>
      <c r="H40" s="376"/>
      <c r="I40" s="376"/>
      <c r="J40" s="376"/>
      <c r="K40" s="376"/>
      <c r="L40" s="377"/>
    </row>
    <row r="41" spans="1:12">
      <c r="A41" s="510" t="s">
        <v>9</v>
      </c>
      <c r="B41" s="511"/>
      <c r="C41" s="378"/>
      <c r="D41" s="378"/>
      <c r="E41" s="361"/>
      <c r="F41" s="379"/>
      <c r="G41" s="447"/>
      <c r="H41" s="447"/>
      <c r="I41" s="512"/>
      <c r="J41" s="512"/>
      <c r="K41" s="380"/>
      <c r="L41" s="381"/>
    </row>
    <row r="42" spans="1:12">
      <c r="A42" s="481" t="s">
        <v>154</v>
      </c>
      <c r="B42" s="495"/>
      <c r="C42" s="62"/>
      <c r="D42" s="92"/>
      <c r="E42" s="93"/>
      <c r="F42" s="344"/>
      <c r="G42" s="428">
        <f>IF(F42&gt;E42,"months requested cannot exceed term",IF(OR(D42="",E42=""),0,(D42/E42)*F42)*C42)</f>
        <v>0</v>
      </c>
      <c r="H42" s="429"/>
      <c r="I42" s="508"/>
      <c r="J42" s="509"/>
      <c r="K42" s="508"/>
      <c r="L42" s="509"/>
    </row>
    <row r="43" spans="1:12">
      <c r="A43" s="481" t="s">
        <v>155</v>
      </c>
      <c r="B43" s="495"/>
      <c r="C43" s="62"/>
      <c r="D43" s="92"/>
      <c r="E43" s="93"/>
      <c r="F43" s="344"/>
      <c r="G43" s="428">
        <f t="shared" ref="G43:G55" si="3">IF(F43&gt;E43,"months requested cannot exceed term",IF(OR(D43="",E43=""),0,(D43/E43)*F43)*C43)</f>
        <v>0</v>
      </c>
      <c r="H43" s="429"/>
      <c r="I43" s="508"/>
      <c r="J43" s="509"/>
      <c r="K43" s="508"/>
      <c r="L43" s="509"/>
    </row>
    <row r="44" spans="1:12">
      <c r="A44" s="481" t="s">
        <v>156</v>
      </c>
      <c r="B44" s="495"/>
      <c r="C44" s="62"/>
      <c r="D44" s="92"/>
      <c r="E44" s="93"/>
      <c r="F44" s="344"/>
      <c r="G44" s="428">
        <f t="shared" si="3"/>
        <v>0</v>
      </c>
      <c r="H44" s="429"/>
      <c r="I44" s="508"/>
      <c r="J44" s="509"/>
      <c r="K44" s="508"/>
      <c r="L44" s="509"/>
    </row>
    <row r="45" spans="1:12">
      <c r="A45" s="481" t="s">
        <v>157</v>
      </c>
      <c r="B45" s="495"/>
      <c r="C45" s="62"/>
      <c r="D45" s="92"/>
      <c r="E45" s="93"/>
      <c r="F45" s="344"/>
      <c r="G45" s="428">
        <f t="shared" si="3"/>
        <v>0</v>
      </c>
      <c r="H45" s="429"/>
      <c r="I45" s="508"/>
      <c r="J45" s="509"/>
      <c r="K45" s="508"/>
      <c r="L45" s="509"/>
    </row>
    <row r="46" spans="1:12" ht="24.6" customHeight="1">
      <c r="A46" s="442" t="s">
        <v>10</v>
      </c>
      <c r="B46" s="443"/>
      <c r="C46" s="308"/>
      <c r="D46" s="317"/>
      <c r="E46" s="309"/>
      <c r="F46" s="310"/>
      <c r="G46" s="447"/>
      <c r="H46" s="447"/>
      <c r="I46" s="513"/>
      <c r="J46" s="513"/>
      <c r="K46" s="513"/>
      <c r="L46" s="514"/>
    </row>
    <row r="47" spans="1:12">
      <c r="A47" s="481" t="s">
        <v>154</v>
      </c>
      <c r="B47" s="495"/>
      <c r="C47" s="62"/>
      <c r="D47" s="92"/>
      <c r="E47" s="93"/>
      <c r="F47" s="344"/>
      <c r="G47" s="428">
        <f t="shared" si="3"/>
        <v>0</v>
      </c>
      <c r="H47" s="429"/>
      <c r="I47" s="508"/>
      <c r="J47" s="509"/>
      <c r="K47" s="508"/>
      <c r="L47" s="509"/>
    </row>
    <row r="48" spans="1:12">
      <c r="A48" s="481" t="s">
        <v>155</v>
      </c>
      <c r="B48" s="495"/>
      <c r="C48" s="62"/>
      <c r="D48" s="92"/>
      <c r="E48" s="93"/>
      <c r="F48" s="344"/>
      <c r="G48" s="428">
        <f t="shared" si="3"/>
        <v>0</v>
      </c>
      <c r="H48" s="429"/>
      <c r="I48" s="508"/>
      <c r="J48" s="509"/>
      <c r="K48" s="508"/>
      <c r="L48" s="509"/>
    </row>
    <row r="49" spans="1:12">
      <c r="A49" s="481" t="s">
        <v>156</v>
      </c>
      <c r="B49" s="495"/>
      <c r="C49" s="62"/>
      <c r="D49" s="92"/>
      <c r="E49" s="93"/>
      <c r="F49" s="344"/>
      <c r="G49" s="428">
        <f t="shared" si="3"/>
        <v>0</v>
      </c>
      <c r="H49" s="429"/>
      <c r="I49" s="508"/>
      <c r="J49" s="509"/>
      <c r="K49" s="508"/>
      <c r="L49" s="509"/>
    </row>
    <row r="50" spans="1:12">
      <c r="A50" s="481" t="s">
        <v>157</v>
      </c>
      <c r="B50" s="495"/>
      <c r="C50" s="62"/>
      <c r="D50" s="92"/>
      <c r="E50" s="93"/>
      <c r="F50" s="344"/>
      <c r="G50" s="428">
        <f t="shared" si="3"/>
        <v>0</v>
      </c>
      <c r="H50" s="429"/>
      <c r="I50" s="508"/>
      <c r="J50" s="509"/>
      <c r="K50" s="508"/>
      <c r="L50" s="509"/>
    </row>
    <row r="51" spans="1:12" ht="22.35" customHeight="1">
      <c r="A51" s="442" t="s">
        <v>11</v>
      </c>
      <c r="B51" s="443"/>
      <c r="C51" s="308"/>
      <c r="D51" s="317"/>
      <c r="E51" s="309"/>
      <c r="F51" s="310"/>
      <c r="G51" s="447"/>
      <c r="H51" s="447"/>
      <c r="I51" s="513"/>
      <c r="J51" s="513"/>
      <c r="K51" s="513"/>
      <c r="L51" s="514"/>
    </row>
    <row r="52" spans="1:12">
      <c r="A52" s="481" t="s">
        <v>154</v>
      </c>
      <c r="B52" s="495"/>
      <c r="C52" s="62"/>
      <c r="D52" s="92"/>
      <c r="E52" s="93"/>
      <c r="F52" s="344"/>
      <c r="G52" s="428">
        <f t="shared" si="3"/>
        <v>0</v>
      </c>
      <c r="H52" s="429"/>
      <c r="I52" s="508"/>
      <c r="J52" s="509"/>
      <c r="K52" s="508"/>
      <c r="L52" s="509"/>
    </row>
    <row r="53" spans="1:12">
      <c r="A53" s="481" t="s">
        <v>155</v>
      </c>
      <c r="B53" s="495"/>
      <c r="C53" s="62"/>
      <c r="D53" s="92"/>
      <c r="E53" s="93"/>
      <c r="F53" s="344"/>
      <c r="G53" s="428">
        <f t="shared" si="3"/>
        <v>0</v>
      </c>
      <c r="H53" s="429"/>
      <c r="I53" s="508"/>
      <c r="J53" s="509"/>
      <c r="K53" s="508"/>
      <c r="L53" s="509"/>
    </row>
    <row r="54" spans="1:12">
      <c r="A54" s="481" t="s">
        <v>156</v>
      </c>
      <c r="B54" s="495"/>
      <c r="C54" s="62"/>
      <c r="D54" s="92"/>
      <c r="E54" s="93"/>
      <c r="F54" s="344"/>
      <c r="G54" s="428">
        <f t="shared" si="3"/>
        <v>0</v>
      </c>
      <c r="H54" s="429"/>
      <c r="I54" s="508"/>
      <c r="J54" s="509"/>
      <c r="K54" s="508"/>
      <c r="L54" s="509"/>
    </row>
    <row r="55" spans="1:12">
      <c r="A55" s="481" t="s">
        <v>157</v>
      </c>
      <c r="B55" s="495"/>
      <c r="C55" s="62"/>
      <c r="D55" s="92"/>
      <c r="E55" s="93"/>
      <c r="F55" s="344"/>
      <c r="G55" s="428">
        <f t="shared" si="3"/>
        <v>0</v>
      </c>
      <c r="H55" s="429"/>
      <c r="I55" s="508"/>
      <c r="J55" s="509"/>
      <c r="K55" s="508"/>
      <c r="L55" s="509"/>
    </row>
    <row r="56" spans="1:12" ht="17.25" customHeight="1">
      <c r="A56" s="410" t="s">
        <v>13</v>
      </c>
      <c r="B56" s="515"/>
      <c r="C56" s="128"/>
      <c r="D56" s="82"/>
      <c r="E56" s="82"/>
      <c r="F56" s="82"/>
      <c r="G56" s="423">
        <f>SUM(G23:H55)</f>
        <v>0</v>
      </c>
      <c r="H56" s="413"/>
      <c r="I56" s="423">
        <f t="shared" ref="I56" si="4">SUM(I23:J55)</f>
        <v>0</v>
      </c>
      <c r="J56" s="413"/>
      <c r="K56" s="423">
        <f t="shared" ref="K56" si="5">SUM(K23:L55)</f>
        <v>0</v>
      </c>
      <c r="L56" s="413"/>
    </row>
    <row r="57" spans="1:12" ht="15">
      <c r="A57" s="410" t="s">
        <v>14</v>
      </c>
      <c r="B57" s="411"/>
      <c r="C57" s="16" t="s">
        <v>15</v>
      </c>
      <c r="D57" s="332"/>
      <c r="E57" s="332"/>
      <c r="F57" s="332"/>
      <c r="G57" s="312"/>
      <c r="H57" s="312"/>
      <c r="I57" s="312"/>
      <c r="J57" s="312"/>
      <c r="K57" s="312"/>
      <c r="L57" s="313"/>
    </row>
    <row r="58" spans="1:12">
      <c r="A58" s="418" t="s">
        <v>8</v>
      </c>
      <c r="B58" s="419"/>
      <c r="C58" s="142">
        <v>0.245</v>
      </c>
      <c r="D58" s="95"/>
      <c r="E58" s="97"/>
      <c r="F58" s="98"/>
      <c r="G58" s="412">
        <f>SUM(G23:H45)*C58</f>
        <v>0</v>
      </c>
      <c r="H58" s="413"/>
      <c r="I58" s="423">
        <f>SUM(I23:J41)*C58</f>
        <v>0</v>
      </c>
      <c r="J58" s="413"/>
      <c r="K58" s="423">
        <f>SUM(K23:L41)*C58</f>
        <v>0</v>
      </c>
      <c r="L58" s="413"/>
    </row>
    <row r="59" spans="1:12">
      <c r="A59" s="418" t="s">
        <v>10</v>
      </c>
      <c r="B59" s="419"/>
      <c r="C59" s="142">
        <v>7.0000000000000007E-2</v>
      </c>
      <c r="D59" s="99"/>
      <c r="E59" s="96"/>
      <c r="F59" s="100"/>
      <c r="G59" s="543">
        <f>SUM(G47:H50)*C59</f>
        <v>0</v>
      </c>
      <c r="H59" s="413"/>
      <c r="I59" s="423">
        <f>I46*C59</f>
        <v>0</v>
      </c>
      <c r="J59" s="413"/>
      <c r="K59" s="423">
        <f>K46*C59</f>
        <v>0</v>
      </c>
      <c r="L59" s="413"/>
    </row>
    <row r="60" spans="1:12">
      <c r="A60" s="418" t="s">
        <v>11</v>
      </c>
      <c r="B60" s="419"/>
      <c r="C60" s="142">
        <v>0.02</v>
      </c>
      <c r="D60" s="101"/>
      <c r="E60" s="102"/>
      <c r="F60" s="103"/>
      <c r="G60" s="412">
        <f>SUM(G52:G55)*C60</f>
        <v>0</v>
      </c>
      <c r="H60" s="413"/>
      <c r="I60" s="423">
        <f>I51*C60</f>
        <v>0</v>
      </c>
      <c r="J60" s="413"/>
      <c r="K60" s="423">
        <f>K51*C60</f>
        <v>0</v>
      </c>
      <c r="L60" s="413"/>
    </row>
    <row r="61" spans="1:12" ht="15">
      <c r="A61" s="406" t="s">
        <v>16</v>
      </c>
      <c r="B61" s="407"/>
      <c r="C61" s="547"/>
      <c r="D61" s="121"/>
      <c r="E61" s="6"/>
      <c r="F61" s="90"/>
      <c r="G61" s="544">
        <f>SUM(G56:H60)</f>
        <v>0</v>
      </c>
      <c r="H61" s="545"/>
      <c r="I61" s="546">
        <f>SUM(I56:J60)</f>
        <v>0</v>
      </c>
      <c r="J61" s="545"/>
      <c r="K61" s="546">
        <f>SUM(K56:L60)</f>
        <v>0</v>
      </c>
      <c r="L61" s="545"/>
    </row>
    <row r="62" spans="1:12" ht="15">
      <c r="A62" s="406" t="s">
        <v>17</v>
      </c>
      <c r="B62" s="407"/>
      <c r="C62" s="547"/>
      <c r="D62" s="121"/>
      <c r="E62" s="6"/>
      <c r="F62" s="90"/>
      <c r="G62" s="522">
        <f>SUM(G63:H64)</f>
        <v>0</v>
      </c>
      <c r="H62" s="522"/>
      <c r="I62" s="412">
        <f t="shared" ref="I62" si="6">SUM(I63:J64)</f>
        <v>0</v>
      </c>
      <c r="J62" s="413"/>
      <c r="K62" s="412">
        <f t="shared" ref="K62" si="7">SUM(K63:L64)</f>
        <v>0</v>
      </c>
      <c r="L62" s="413"/>
    </row>
    <row r="63" spans="1:12">
      <c r="A63" s="418" t="s">
        <v>158</v>
      </c>
      <c r="B63" s="419"/>
      <c r="C63" s="547"/>
      <c r="D63" s="292"/>
      <c r="E63" s="6"/>
      <c r="F63" s="90"/>
      <c r="G63" s="422"/>
      <c r="H63" s="417"/>
      <c r="I63" s="422"/>
      <c r="J63" s="417"/>
      <c r="K63" s="422"/>
      <c r="L63" s="417"/>
    </row>
    <row r="64" spans="1:12">
      <c r="A64" s="418" t="s">
        <v>159</v>
      </c>
      <c r="B64" s="419"/>
      <c r="C64" s="547"/>
      <c r="D64" s="292"/>
      <c r="E64" s="6"/>
      <c r="F64" s="90"/>
      <c r="G64" s="422"/>
      <c r="H64" s="417"/>
      <c r="I64" s="422"/>
      <c r="J64" s="417"/>
      <c r="K64" s="422"/>
      <c r="L64" s="417"/>
    </row>
    <row r="65" spans="1:12" ht="15">
      <c r="A65" s="406" t="s">
        <v>18</v>
      </c>
      <c r="B65" s="407"/>
      <c r="C65" s="547"/>
      <c r="D65" s="121"/>
      <c r="E65" s="6"/>
      <c r="F65" s="90"/>
      <c r="G65" s="416"/>
      <c r="H65" s="417"/>
      <c r="I65" s="422"/>
      <c r="J65" s="417"/>
      <c r="K65" s="422"/>
      <c r="L65" s="417"/>
    </row>
    <row r="66" spans="1:12" ht="15">
      <c r="A66" s="406" t="s">
        <v>19</v>
      </c>
      <c r="B66" s="407"/>
      <c r="C66" s="547"/>
      <c r="D66" s="121"/>
      <c r="E66" s="6"/>
      <c r="F66" s="90"/>
      <c r="G66" s="416"/>
      <c r="H66" s="417"/>
      <c r="I66" s="422"/>
      <c r="J66" s="417"/>
      <c r="K66" s="422"/>
      <c r="L66" s="417"/>
    </row>
    <row r="67" spans="1:12" ht="15">
      <c r="A67" s="406" t="s">
        <v>20</v>
      </c>
      <c r="B67" s="407"/>
      <c r="C67" s="547"/>
      <c r="D67" s="121"/>
      <c r="E67" s="6"/>
      <c r="F67" s="90"/>
      <c r="G67" s="20"/>
      <c r="H67" s="20"/>
      <c r="I67" s="20"/>
      <c r="J67" s="20"/>
      <c r="K67" s="20"/>
      <c r="L67" s="21"/>
    </row>
    <row r="68" spans="1:12">
      <c r="A68" s="418" t="s">
        <v>80</v>
      </c>
      <c r="B68" s="419"/>
      <c r="C68" s="547"/>
      <c r="D68" s="121"/>
      <c r="E68" s="6"/>
      <c r="F68" s="90"/>
      <c r="G68" s="412">
        <f>SUM(C84:C90)</f>
        <v>0</v>
      </c>
      <c r="H68" s="413"/>
      <c r="I68" s="548"/>
      <c r="J68" s="549"/>
      <c r="K68" s="548"/>
      <c r="L68" s="549"/>
    </row>
    <row r="69" spans="1:12">
      <c r="A69" s="418" t="s">
        <v>22</v>
      </c>
      <c r="B69" s="419"/>
      <c r="C69" s="547"/>
      <c r="D69" s="121"/>
      <c r="E69" s="6"/>
      <c r="F69" s="90"/>
      <c r="G69" s="416"/>
      <c r="H69" s="417"/>
      <c r="I69" s="422"/>
      <c r="J69" s="417"/>
      <c r="K69" s="422"/>
      <c r="L69" s="417"/>
    </row>
    <row r="70" spans="1:12">
      <c r="A70" s="418" t="s">
        <v>23</v>
      </c>
      <c r="B70" s="419"/>
      <c r="C70" s="547"/>
      <c r="D70" s="121"/>
      <c r="E70" s="6"/>
      <c r="F70" s="90"/>
      <c r="G70" s="416"/>
      <c r="H70" s="417"/>
      <c r="I70" s="422"/>
      <c r="J70" s="417"/>
      <c r="K70" s="422"/>
      <c r="L70" s="417"/>
    </row>
    <row r="71" spans="1:12" ht="15">
      <c r="A71" s="406" t="s">
        <v>162</v>
      </c>
      <c r="B71" s="407"/>
      <c r="C71" s="547"/>
      <c r="D71" s="121"/>
      <c r="E71" s="6"/>
      <c r="F71" s="90"/>
      <c r="G71" s="416"/>
      <c r="H71" s="417"/>
      <c r="I71" s="422"/>
      <c r="J71" s="417"/>
      <c r="K71" s="422"/>
      <c r="L71" s="417"/>
    </row>
    <row r="72" spans="1:12" ht="15">
      <c r="A72" s="406" t="s">
        <v>24</v>
      </c>
      <c r="B72" s="408"/>
      <c r="C72" s="547"/>
      <c r="D72" s="121"/>
      <c r="E72" s="6"/>
      <c r="F72" s="90"/>
      <c r="G72" s="416"/>
      <c r="H72" s="417"/>
      <c r="I72" s="422"/>
      <c r="J72" s="417"/>
      <c r="K72" s="422"/>
      <c r="L72" s="417"/>
    </row>
    <row r="73" spans="1:12" ht="15">
      <c r="A73" s="406" t="s">
        <v>25</v>
      </c>
      <c r="B73" s="407"/>
      <c r="C73" s="547"/>
      <c r="D73" s="121"/>
      <c r="E73" s="6"/>
      <c r="F73" s="90"/>
      <c r="G73" s="416"/>
      <c r="H73" s="417"/>
      <c r="I73" s="422"/>
      <c r="J73" s="417"/>
      <c r="K73" s="422"/>
      <c r="L73" s="417"/>
    </row>
    <row r="74" spans="1:12" ht="15">
      <c r="A74" s="406" t="s">
        <v>26</v>
      </c>
      <c r="B74" s="407"/>
      <c r="C74" s="547"/>
      <c r="D74" s="121"/>
      <c r="E74" s="6"/>
      <c r="F74" s="90"/>
      <c r="G74" s="416"/>
      <c r="H74" s="417"/>
      <c r="I74" s="422"/>
      <c r="J74" s="417"/>
      <c r="K74" s="422"/>
      <c r="L74" s="417"/>
    </row>
    <row r="75" spans="1:12" ht="15">
      <c r="A75" s="406" t="s">
        <v>27</v>
      </c>
      <c r="B75" s="407"/>
      <c r="C75" s="547"/>
      <c r="D75" s="122"/>
      <c r="E75" s="86"/>
      <c r="F75" s="91"/>
      <c r="G75" s="412">
        <f>G61+G62+G65+G66+G68+G69+G70+G71+G72+G73+G74</f>
        <v>0</v>
      </c>
      <c r="H75" s="413"/>
      <c r="I75" s="412">
        <f t="shared" ref="I75" si="8">I61+I62+I65+I66+I68+I69+I70+I71+I72+I73+I74</f>
        <v>0</v>
      </c>
      <c r="J75" s="413"/>
      <c r="K75" s="412">
        <f t="shared" ref="K75" si="9">K61+K62+K65+K66+K68+K69+K70+K71+K72+K73+K74</f>
        <v>0</v>
      </c>
      <c r="L75" s="413"/>
    </row>
    <row r="76" spans="1:12" ht="15">
      <c r="A76" s="365"/>
      <c r="B76" s="366"/>
      <c r="C76" s="16" t="s">
        <v>29</v>
      </c>
      <c r="D76" s="94"/>
      <c r="E76" s="94"/>
      <c r="F76" s="94"/>
      <c r="G76" s="19"/>
      <c r="H76" s="20"/>
      <c r="I76" s="20"/>
      <c r="J76" s="20"/>
      <c r="K76" s="20"/>
      <c r="L76" s="21"/>
    </row>
    <row r="77" spans="1:12" ht="15">
      <c r="A77" s="406" t="s">
        <v>28</v>
      </c>
      <c r="B77" s="407"/>
      <c r="C77" s="206">
        <f>IF(OR(B12="Select",B13="Select",G12="Select"),0,IF((AND(B12="Research",B13="On Campus",G12="No")),52%,IF((AND(B12="Instruction",B13="On Campus", G12="No")),56%,IF((AND(B12="Other",B13="On Campus", G12="No")),32.5%,IF(AND(B13="Off Campus",G12="No"),26%,IF(G12="Yes",G13))))))</f>
        <v>0</v>
      </c>
      <c r="D77" s="207"/>
      <c r="E77" s="207"/>
      <c r="F77" s="207"/>
      <c r="G77" s="423">
        <f>C77*B78</f>
        <v>0</v>
      </c>
      <c r="H77" s="413"/>
      <c r="I77" s="423">
        <f>C77*I75</f>
        <v>0</v>
      </c>
      <c r="J77" s="413"/>
      <c r="K77" s="423">
        <f>C77*K75</f>
        <v>0</v>
      </c>
      <c r="L77" s="413"/>
    </row>
    <row r="78" spans="1:12">
      <c r="A78" s="69" t="s">
        <v>30</v>
      </c>
      <c r="B78" s="210">
        <f>IF(AND(G12="No",(Year1!G68+Year2!G68+Year3!G68)&lt;=25000),G75-G71-G72-G73,IF(AND(G12="No",(Year1!G68+Year2!G68+Year3!G68)&gt;25000),G75-G68+SUM(G84:G90)-G71-G72-G73,IF((G12="Yes"),G75,)))</f>
        <v>0</v>
      </c>
      <c r="C78" s="120"/>
      <c r="D78" s="186"/>
      <c r="E78" s="186"/>
      <c r="F78" s="187"/>
      <c r="G78" s="20"/>
      <c r="H78" s="20"/>
      <c r="I78" s="20"/>
      <c r="J78" s="20"/>
      <c r="K78" s="20"/>
      <c r="L78" s="21"/>
    </row>
    <row r="79" spans="1:12" ht="15">
      <c r="A79" s="410" t="s">
        <v>31</v>
      </c>
      <c r="B79" s="411"/>
      <c r="C79" s="82"/>
      <c r="D79" s="208"/>
      <c r="E79" s="208"/>
      <c r="F79" s="209"/>
      <c r="G79" s="412">
        <f>G75+G77</f>
        <v>0</v>
      </c>
      <c r="H79" s="413"/>
      <c r="I79" s="423">
        <f>I75+I77</f>
        <v>0</v>
      </c>
      <c r="J79" s="413"/>
      <c r="K79" s="423">
        <f>K75+K77</f>
        <v>0</v>
      </c>
      <c r="L79" s="413"/>
    </row>
    <row r="80" spans="1:12">
      <c r="A80" s="367"/>
      <c r="B80" s="368"/>
      <c r="C80" s="24"/>
      <c r="D80" s="24"/>
      <c r="E80" s="24"/>
      <c r="F80" s="24"/>
      <c r="G80" s="24"/>
      <c r="H80" s="24"/>
      <c r="I80" s="24"/>
      <c r="J80" s="24"/>
      <c r="K80" s="24"/>
      <c r="L80" s="59"/>
    </row>
    <row r="81" spans="1:12">
      <c r="A81" s="367"/>
      <c r="B81" s="368"/>
      <c r="C81" s="24"/>
      <c r="D81" s="24"/>
      <c r="E81" s="24"/>
      <c r="F81" s="24"/>
      <c r="G81" s="24"/>
      <c r="H81" s="24"/>
      <c r="I81" s="24"/>
      <c r="J81" s="24"/>
      <c r="K81" s="24"/>
      <c r="L81" s="59"/>
    </row>
    <row r="82" spans="1:12">
      <c r="A82" s="537" t="s">
        <v>52</v>
      </c>
      <c r="B82" s="538"/>
      <c r="C82" s="26"/>
      <c r="D82" s="26"/>
      <c r="E82" s="26"/>
      <c r="F82" s="26"/>
      <c r="G82" s="26"/>
      <c r="H82" s="24"/>
      <c r="I82" s="24"/>
      <c r="J82" s="24"/>
      <c r="K82" s="24"/>
      <c r="L82" s="59"/>
    </row>
    <row r="83" spans="1:12">
      <c r="A83" s="390" t="s">
        <v>53</v>
      </c>
      <c r="B83" s="386"/>
      <c r="C83" s="370" t="s">
        <v>3</v>
      </c>
      <c r="D83" s="385"/>
      <c r="E83" s="385"/>
      <c r="F83" s="385"/>
      <c r="G83" s="80" t="s">
        <v>5</v>
      </c>
      <c r="H83" s="51"/>
      <c r="I83" s="52"/>
      <c r="J83" s="52"/>
      <c r="K83" s="52"/>
      <c r="L83" s="53"/>
    </row>
    <row r="84" spans="1:12">
      <c r="A84" s="535">
        <f>Year1!A84</f>
        <v>0</v>
      </c>
      <c r="B84" s="536"/>
      <c r="C84" s="118"/>
      <c r="D84" s="112"/>
      <c r="E84" s="113"/>
      <c r="F84" s="114"/>
      <c r="G84" s="108">
        <f>IF(AND(C84&gt;0,Year1!C84+Year2!C84+Year3!C84&gt;25000),(25000-(Year1!G84+Year2!G84)),C84)</f>
        <v>0</v>
      </c>
      <c r="H84" s="54"/>
      <c r="I84" s="50"/>
      <c r="J84" s="50"/>
      <c r="K84" s="50"/>
      <c r="L84" s="55"/>
    </row>
    <row r="85" spans="1:12">
      <c r="A85" s="535">
        <f>Year1!A85</f>
        <v>0</v>
      </c>
      <c r="B85" s="536"/>
      <c r="C85" s="118"/>
      <c r="D85" s="115"/>
      <c r="E85" s="111"/>
      <c r="F85" s="116"/>
      <c r="G85" s="108">
        <f>IF(AND(C85&gt;0,Year1!C85+Year2!C85+Year3!C85&gt;25000),(25000-(Year1!G85+Year2!G85)),C85)</f>
        <v>0</v>
      </c>
      <c r="H85" s="54"/>
      <c r="I85" s="50"/>
      <c r="J85" s="50"/>
      <c r="K85" s="50"/>
      <c r="L85" s="55"/>
    </row>
    <row r="86" spans="1:12">
      <c r="A86" s="535">
        <f>Year1!A86</f>
        <v>0</v>
      </c>
      <c r="B86" s="536"/>
      <c r="C86" s="118">
        <v>0</v>
      </c>
      <c r="D86" s="115"/>
      <c r="E86" s="111"/>
      <c r="F86" s="116"/>
      <c r="G86" s="108">
        <f>IF(AND(C86&gt;0,Year1!C86+Year2!C86+Year3!C86&gt;25000),(25000-(Year1!G86+Year2!G86)),C86)</f>
        <v>0</v>
      </c>
      <c r="H86" s="54"/>
      <c r="I86" s="50"/>
      <c r="J86" s="50"/>
      <c r="K86" s="50"/>
      <c r="L86" s="55"/>
    </row>
    <row r="87" spans="1:12">
      <c r="A87" s="535">
        <f>Year1!A87</f>
        <v>0</v>
      </c>
      <c r="B87" s="536"/>
      <c r="C87" s="118"/>
      <c r="D87" s="115"/>
      <c r="E87" s="111"/>
      <c r="F87" s="116"/>
      <c r="G87" s="109">
        <f>IF(AND(C87&gt;0,Year1!C87+Year2!C87+Year3!C87&gt;25000),(25000-(Year1!G87+Year2!G87)),C87)</f>
        <v>0</v>
      </c>
      <c r="H87" s="54"/>
      <c r="I87" s="50"/>
      <c r="J87" s="50"/>
      <c r="K87" s="50"/>
      <c r="L87" s="55"/>
    </row>
    <row r="88" spans="1:12">
      <c r="A88" s="489">
        <f>Year1!A88</f>
        <v>0</v>
      </c>
      <c r="B88" s="490"/>
      <c r="C88" s="78"/>
      <c r="D88" s="32"/>
      <c r="E88" s="33"/>
      <c r="F88" s="34"/>
      <c r="G88" s="109">
        <f>IF(AND(C88&gt;0,Year1!C88+Year2!C88+Year3!C88&gt;25000),(25000-(Year1!G88+Year2!G88)),C88)</f>
        <v>0</v>
      </c>
      <c r="H88" s="54"/>
      <c r="I88" s="50"/>
      <c r="J88" s="50"/>
      <c r="K88" s="50"/>
      <c r="L88" s="55"/>
    </row>
    <row r="89" spans="1:12">
      <c r="A89" s="489">
        <f>Year1!A89</f>
        <v>0</v>
      </c>
      <c r="B89" s="490"/>
      <c r="C89" s="78"/>
      <c r="D89" s="32"/>
      <c r="E89" s="33"/>
      <c r="F89" s="34"/>
      <c r="G89" s="109">
        <f>IF(AND(C89&gt;0,Year1!C89+Year2!C89+Year3!C89&gt;25000),(25000-(Year1!G89+Year2!G89)),C89)</f>
        <v>0</v>
      </c>
      <c r="H89" s="54"/>
      <c r="I89" s="50"/>
      <c r="J89" s="50"/>
      <c r="K89" s="50"/>
      <c r="L89" s="55"/>
    </row>
    <row r="90" spans="1:12">
      <c r="A90" s="489">
        <f>Year1!A90</f>
        <v>0</v>
      </c>
      <c r="B90" s="490"/>
      <c r="C90" s="78"/>
      <c r="D90" s="35"/>
      <c r="E90" s="36"/>
      <c r="F90" s="37"/>
      <c r="G90" s="109">
        <f>IF(AND(C90&gt;0,Year1!C90+Year2!C90+Year3!C90&gt;25000),(25000-(Year1!G90+Year2!G90)),C90)</f>
        <v>0</v>
      </c>
      <c r="H90" s="56"/>
      <c r="I90" s="57"/>
      <c r="J90" s="57"/>
      <c r="K90" s="57"/>
      <c r="L90" s="58"/>
    </row>
  </sheetData>
  <sheetProtection algorithmName="SHA-512" hashValue="69YXOiRC4cG382CviMXnhRvWlf1A9miU22LH7dtyCDmoiwBKJfubHBcytj5Q6VePiT3mJf3xbnJN0NIVI2xtAQ==" saltValue="feR8Q+RFn2lLkEP1lG1OEA==" spinCount="100000" sheet="1" objects="1" scenarios="1" selectLockedCells="1"/>
  <mergeCells count="229">
    <mergeCell ref="A63:B63"/>
    <mergeCell ref="G63:H63"/>
    <mergeCell ref="G64:H64"/>
    <mergeCell ref="G49:H49"/>
    <mergeCell ref="G50:H50"/>
    <mergeCell ref="G52:H52"/>
    <mergeCell ref="G53:H53"/>
    <mergeCell ref="G54:H54"/>
    <mergeCell ref="G55:H55"/>
    <mergeCell ref="G56:H56"/>
    <mergeCell ref="A57:B57"/>
    <mergeCell ref="K47:L47"/>
    <mergeCell ref="I48:J48"/>
    <mergeCell ref="K48:L48"/>
    <mergeCell ref="I55:J55"/>
    <mergeCell ref="K55:L55"/>
    <mergeCell ref="I63:J63"/>
    <mergeCell ref="K63:L63"/>
    <mergeCell ref="I64:J64"/>
    <mergeCell ref="K64:L64"/>
    <mergeCell ref="I49:J49"/>
    <mergeCell ref="K49:L49"/>
    <mergeCell ref="I50:J50"/>
    <mergeCell ref="K50:L50"/>
    <mergeCell ref="I52:J52"/>
    <mergeCell ref="K52:L52"/>
    <mergeCell ref="I53:J53"/>
    <mergeCell ref="K53:L53"/>
    <mergeCell ref="I54:J54"/>
    <mergeCell ref="K54:L54"/>
    <mergeCell ref="I56:J56"/>
    <mergeCell ref="K56:L56"/>
    <mergeCell ref="I43:J43"/>
    <mergeCell ref="K43:L43"/>
    <mergeCell ref="I44:J44"/>
    <mergeCell ref="K44:L44"/>
    <mergeCell ref="I37:J37"/>
    <mergeCell ref="K37:L37"/>
    <mergeCell ref="I38:J38"/>
    <mergeCell ref="K38:L38"/>
    <mergeCell ref="I39:J39"/>
    <mergeCell ref="K39:L39"/>
    <mergeCell ref="I42:J42"/>
    <mergeCell ref="K42:L42"/>
    <mergeCell ref="G35:H35"/>
    <mergeCell ref="G36:H36"/>
    <mergeCell ref="G37:H37"/>
    <mergeCell ref="G38:H38"/>
    <mergeCell ref="G39:H39"/>
    <mergeCell ref="K34:L34"/>
    <mergeCell ref="I35:J35"/>
    <mergeCell ref="K35:L35"/>
    <mergeCell ref="I36:J36"/>
    <mergeCell ref="K36:L36"/>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G77:H77"/>
    <mergeCell ref="I77:J77"/>
    <mergeCell ref="G41:H41"/>
    <mergeCell ref="I41:J41"/>
    <mergeCell ref="I32:J32"/>
    <mergeCell ref="G70:H70"/>
    <mergeCell ref="G65:H65"/>
    <mergeCell ref="I65:J65"/>
    <mergeCell ref="A1:L3"/>
    <mergeCell ref="N1:T3"/>
    <mergeCell ref="K32:L32"/>
    <mergeCell ref="I33:J33"/>
    <mergeCell ref="K33:L33"/>
    <mergeCell ref="I34:J34"/>
    <mergeCell ref="C21:C22"/>
    <mergeCell ref="B21:B22"/>
    <mergeCell ref="G28:H28"/>
    <mergeCell ref="I28:J28"/>
    <mergeCell ref="K28:L28"/>
    <mergeCell ref="G29:H29"/>
    <mergeCell ref="I29:J29"/>
    <mergeCell ref="K29:L29"/>
    <mergeCell ref="G30:H30"/>
    <mergeCell ref="I30:J30"/>
    <mergeCell ref="K30:L30"/>
    <mergeCell ref="G31:H31"/>
    <mergeCell ref="G32:H32"/>
    <mergeCell ref="G33:H33"/>
    <mergeCell ref="G34:H34"/>
    <mergeCell ref="K66:L66"/>
    <mergeCell ref="I70:J70"/>
    <mergeCell ref="K70:L70"/>
    <mergeCell ref="K77:L77"/>
    <mergeCell ref="A72:B72"/>
    <mergeCell ref="G72:H72"/>
    <mergeCell ref="I72:J72"/>
    <mergeCell ref="K72:L72"/>
    <mergeCell ref="A73:B73"/>
    <mergeCell ref="G73:H73"/>
    <mergeCell ref="I73:J73"/>
    <mergeCell ref="K73:L73"/>
    <mergeCell ref="G74:H74"/>
    <mergeCell ref="I74:J74"/>
    <mergeCell ref="K74:L74"/>
    <mergeCell ref="C61:C75"/>
    <mergeCell ref="G71:H71"/>
    <mergeCell ref="A68:B68"/>
    <mergeCell ref="G68:H68"/>
    <mergeCell ref="I68:J68"/>
    <mergeCell ref="K68:L68"/>
    <mergeCell ref="K61:L61"/>
    <mergeCell ref="A62:B62"/>
    <mergeCell ref="G62:H62"/>
    <mergeCell ref="A69:B69"/>
    <mergeCell ref="G69:H69"/>
    <mergeCell ref="A58:B58"/>
    <mergeCell ref="G58:H58"/>
    <mergeCell ref="I58:J58"/>
    <mergeCell ref="K58:L58"/>
    <mergeCell ref="A59:B59"/>
    <mergeCell ref="G59:H59"/>
    <mergeCell ref="I59:J59"/>
    <mergeCell ref="K59:L59"/>
    <mergeCell ref="A60:B60"/>
    <mergeCell ref="G60:H60"/>
    <mergeCell ref="I60:J60"/>
    <mergeCell ref="K60:L60"/>
    <mergeCell ref="A66:B66"/>
    <mergeCell ref="I62:J62"/>
    <mergeCell ref="K62:L62"/>
    <mergeCell ref="K65:L65"/>
    <mergeCell ref="G61:H61"/>
    <mergeCell ref="I61:J61"/>
    <mergeCell ref="I69:J69"/>
    <mergeCell ref="K69:L69"/>
    <mergeCell ref="G66:H66"/>
    <mergeCell ref="I66:J66"/>
    <mergeCell ref="G46:H46"/>
    <mergeCell ref="I46:J46"/>
    <mergeCell ref="K46:L46"/>
    <mergeCell ref="A51:B51"/>
    <mergeCell ref="G51:H51"/>
    <mergeCell ref="I51:J51"/>
    <mergeCell ref="K51:L51"/>
    <mergeCell ref="A42:B42"/>
    <mergeCell ref="A43:B43"/>
    <mergeCell ref="A44:B44"/>
    <mergeCell ref="A45:B45"/>
    <mergeCell ref="A47:B47"/>
    <mergeCell ref="A48:B48"/>
    <mergeCell ref="A49:B49"/>
    <mergeCell ref="A50:B50"/>
    <mergeCell ref="G42:H42"/>
    <mergeCell ref="G43:H43"/>
    <mergeCell ref="G44:H44"/>
    <mergeCell ref="G45:H45"/>
    <mergeCell ref="G47:H47"/>
    <mergeCell ref="G48:H48"/>
    <mergeCell ref="I45:J45"/>
    <mergeCell ref="K45:L45"/>
    <mergeCell ref="I47:J47"/>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D21:D22"/>
    <mergeCell ref="E21:E22"/>
    <mergeCell ref="F21:F22"/>
    <mergeCell ref="B5:L5"/>
    <mergeCell ref="J12:K12"/>
    <mergeCell ref="J13:K13"/>
    <mergeCell ref="C14:G14"/>
    <mergeCell ref="I14:J14"/>
    <mergeCell ref="G20:H20"/>
    <mergeCell ref="I20:J20"/>
    <mergeCell ref="K20:L20"/>
    <mergeCell ref="J15:K15"/>
    <mergeCell ref="C12:F12"/>
    <mergeCell ref="C13:F13"/>
    <mergeCell ref="A89:B89"/>
    <mergeCell ref="A90:B90"/>
    <mergeCell ref="A86:B86"/>
    <mergeCell ref="A87:B87"/>
    <mergeCell ref="A88:B88"/>
    <mergeCell ref="A82:B82"/>
    <mergeCell ref="A84:B84"/>
    <mergeCell ref="A85:B85"/>
    <mergeCell ref="A40:B40"/>
    <mergeCell ref="A41:B41"/>
    <mergeCell ref="A56:B56"/>
    <mergeCell ref="A77:B77"/>
    <mergeCell ref="A70:B70"/>
    <mergeCell ref="A65:B65"/>
    <mergeCell ref="A67:B67"/>
    <mergeCell ref="A61:B61"/>
    <mergeCell ref="A52:B52"/>
    <mergeCell ref="A53:B53"/>
    <mergeCell ref="A54:B54"/>
    <mergeCell ref="A55:B55"/>
    <mergeCell ref="A46:B46"/>
    <mergeCell ref="A71:B71"/>
    <mergeCell ref="A79:B79"/>
    <mergeCell ref="A64:B64"/>
  </mergeCells>
  <conditionalFormatting sqref="K14">
    <cfRule type="cellIs" dxfId="28" priority="19" stopIfTrue="1" operator="greaterThan">
      <formula>0.05</formula>
    </cfRule>
  </conditionalFormatting>
  <conditionalFormatting sqref="C23:C30 C32:C39">
    <cfRule type="cellIs" dxfId="27" priority="18"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26" priority="8" operator="beginsWith" text="months">
      <formula>LEFT(G23,LEN("months"))="months"</formula>
    </cfRule>
  </conditionalFormatting>
  <conditionalFormatting sqref="G31:H31">
    <cfRule type="beginsWith" dxfId="25" priority="6" operator="beginsWith" text="months">
      <formula>LEFT(G31,LEN("months"))="months"</formula>
    </cfRule>
  </conditionalFormatting>
  <conditionalFormatting sqref="G32:H39">
    <cfRule type="beginsWith" dxfId="24" priority="5" operator="beginsWith" text="months">
      <formula>LEFT(G32,LEN("months"))="months"</formula>
    </cfRule>
  </conditionalFormatting>
  <conditionalFormatting sqref="G41:H41">
    <cfRule type="beginsWith" dxfId="23" priority="4" operator="beginsWith" text="months">
      <formula>LEFT(G41,LEN("months"))="months"</formula>
    </cfRule>
  </conditionalFormatting>
  <conditionalFormatting sqref="G42:H45 G47:H50 G52:H55">
    <cfRule type="beginsWith" dxfId="22" priority="3" operator="beginsWith" text="months">
      <formula>LEFT(G42,LEN("months"))="months"</formula>
    </cfRule>
  </conditionalFormatting>
  <conditionalFormatting sqref="G46:H46">
    <cfRule type="beginsWith" dxfId="21" priority="2" operator="beginsWith" text="months">
      <formula>LEFT(G46,LEN("months"))="months"</formula>
    </cfRule>
  </conditionalFormatting>
  <conditionalFormatting sqref="G51:H51">
    <cfRule type="beginsWith" dxfId="2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xr:uid="{00000000-0002-0000-0200-000000000000}">
      <formula1>1</formula1>
      <formula2>12</formula2>
    </dataValidation>
    <dataValidation type="decimal" allowBlank="1" showInputMessage="1" showErrorMessage="1" errorTitle="Months Requested" error="Months requested cannot exceed 12" sqref="F32:F39 F23:F30 F41:F45 F47:F50 F52:F55" xr:uid="{00000000-0002-0000-0200-000001000000}">
      <formula1>0.1</formula1>
      <formula2>12</formula2>
    </dataValidation>
    <dataValidation type="decimal" allowBlank="1" showInputMessage="1" showErrorMessage="1" errorTitle="Monts Requested" error="Months requested cannot exceed 12" sqref="F46 F51" xr:uid="{00000000-0002-0000-0200-000002000000}">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'Drop-Downs'!$A$16:$A$19</xm:f>
          </x14:formula1>
          <xm:sqref>B23:B30 B32:B39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T90"/>
  <sheetViews>
    <sheetView showZeros="0" zoomScale="125" zoomScaleNormal="125" zoomScalePageLayoutView="125" workbookViewId="0">
      <selection activeCell="C23" sqref="C23"/>
    </sheetView>
  </sheetViews>
  <sheetFormatPr defaultColWidth="9.140625" defaultRowHeight="14.25"/>
  <cols>
    <col min="1" max="1" width="27.710937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38" customWidth="1"/>
    <col min="14" max="16384" width="9.140625" style="38"/>
  </cols>
  <sheetData>
    <row r="1" spans="1:20" ht="12.75">
      <c r="A1" s="550" t="s">
        <v>150</v>
      </c>
      <c r="B1" s="551"/>
      <c r="C1" s="551"/>
      <c r="D1" s="551"/>
      <c r="E1" s="551"/>
      <c r="F1" s="551"/>
      <c r="G1" s="551"/>
      <c r="H1" s="551"/>
      <c r="I1" s="551"/>
      <c r="J1" s="551"/>
      <c r="K1" s="551"/>
      <c r="L1" s="552"/>
      <c r="N1" s="457" t="s">
        <v>54</v>
      </c>
      <c r="O1" s="458"/>
      <c r="P1" s="458"/>
      <c r="Q1" s="458"/>
      <c r="R1" s="458"/>
      <c r="S1" s="458"/>
      <c r="T1" s="459"/>
    </row>
    <row r="2" spans="1:20" ht="12.75">
      <c r="A2" s="553"/>
      <c r="B2" s="554"/>
      <c r="C2" s="554"/>
      <c r="D2" s="554"/>
      <c r="E2" s="554"/>
      <c r="F2" s="554"/>
      <c r="G2" s="554"/>
      <c r="H2" s="554"/>
      <c r="I2" s="554"/>
      <c r="J2" s="554"/>
      <c r="K2" s="554"/>
      <c r="L2" s="555"/>
      <c r="N2" s="460"/>
      <c r="O2" s="461"/>
      <c r="P2" s="461"/>
      <c r="Q2" s="461"/>
      <c r="R2" s="461"/>
      <c r="S2" s="461"/>
      <c r="T2" s="462"/>
    </row>
    <row r="3" spans="1:20" ht="13.5" thickBot="1">
      <c r="A3" s="556"/>
      <c r="B3" s="557"/>
      <c r="C3" s="557"/>
      <c r="D3" s="557"/>
      <c r="E3" s="557"/>
      <c r="F3" s="557"/>
      <c r="G3" s="557"/>
      <c r="H3" s="557"/>
      <c r="I3" s="557"/>
      <c r="J3" s="557"/>
      <c r="K3" s="557"/>
      <c r="L3" s="558"/>
      <c r="N3" s="463"/>
      <c r="O3" s="464"/>
      <c r="P3" s="464"/>
      <c r="Q3" s="464"/>
      <c r="R3" s="464"/>
      <c r="S3" s="464"/>
      <c r="T3" s="465"/>
    </row>
    <row r="4" spans="1:20">
      <c r="A4" s="121"/>
      <c r="B4" s="6"/>
      <c r="C4" s="6"/>
      <c r="D4" s="6"/>
      <c r="E4" s="6"/>
      <c r="F4" s="6"/>
      <c r="G4" s="6"/>
      <c r="H4" s="6"/>
      <c r="I4" s="6"/>
      <c r="J4" s="6"/>
      <c r="K4" s="6"/>
      <c r="L4" s="90"/>
    </row>
    <row r="5" spans="1:20" ht="15">
      <c r="A5" s="190" t="s">
        <v>1</v>
      </c>
      <c r="B5" s="496">
        <f>Year1!B5</f>
        <v>0</v>
      </c>
      <c r="C5" s="496"/>
      <c r="D5" s="496"/>
      <c r="E5" s="496"/>
      <c r="F5" s="496"/>
      <c r="G5" s="496"/>
      <c r="H5" s="496"/>
      <c r="I5" s="496"/>
      <c r="J5" s="496"/>
      <c r="K5" s="496"/>
      <c r="L5" s="497"/>
    </row>
    <row r="6" spans="1:20">
      <c r="A6" s="191"/>
      <c r="B6" s="143"/>
      <c r="C6" s="143"/>
      <c r="D6" s="143"/>
      <c r="E6" s="143"/>
      <c r="F6" s="143"/>
      <c r="G6" s="143"/>
      <c r="H6" s="143"/>
      <c r="I6" s="143"/>
      <c r="J6" s="143"/>
      <c r="K6" s="143"/>
      <c r="L6" s="192"/>
    </row>
    <row r="7" spans="1:20" ht="15">
      <c r="A7" s="193" t="s">
        <v>77</v>
      </c>
      <c r="B7" s="143"/>
      <c r="C7" s="530">
        <f>Year1!C7</f>
        <v>0</v>
      </c>
      <c r="D7" s="530"/>
      <c r="E7" s="530"/>
      <c r="F7" s="530"/>
      <c r="G7" s="530"/>
      <c r="H7" s="530" t="str">
        <f>Year1!H7</f>
        <v>Select Department</v>
      </c>
      <c r="I7" s="530"/>
      <c r="J7" s="530"/>
      <c r="K7" s="466">
        <f>Year1!K7</f>
        <v>0</v>
      </c>
      <c r="L7" s="466"/>
    </row>
    <row r="8" spans="1:20" ht="15">
      <c r="A8" s="193"/>
      <c r="B8" s="143"/>
      <c r="C8" s="530">
        <f>Year1!C8</f>
        <v>0</v>
      </c>
      <c r="D8" s="530"/>
      <c r="E8" s="530"/>
      <c r="F8" s="530"/>
      <c r="G8" s="530"/>
      <c r="H8" s="530">
        <f>Year1!H8</f>
        <v>0</v>
      </c>
      <c r="I8" s="530"/>
      <c r="J8" s="530"/>
      <c r="K8" s="466">
        <f>Year1!K8</f>
        <v>0</v>
      </c>
      <c r="L8" s="466"/>
    </row>
    <row r="9" spans="1:20" ht="15">
      <c r="A9" s="193"/>
      <c r="B9" s="143"/>
      <c r="C9" s="530">
        <f>Year1!C9</f>
        <v>0</v>
      </c>
      <c r="D9" s="530"/>
      <c r="E9" s="530"/>
      <c r="F9" s="530"/>
      <c r="G9" s="530"/>
      <c r="H9" s="530">
        <f>Year1!H9</f>
        <v>0</v>
      </c>
      <c r="I9" s="530"/>
      <c r="J9" s="530"/>
      <c r="K9" s="466">
        <f>Year1!K9</f>
        <v>0</v>
      </c>
      <c r="L9" s="466"/>
    </row>
    <row r="10" spans="1:20" ht="15">
      <c r="A10" s="194"/>
      <c r="B10" s="61"/>
      <c r="C10" s="61"/>
      <c r="D10" s="61"/>
      <c r="E10" s="61"/>
      <c r="F10" s="61"/>
      <c r="G10" s="61"/>
      <c r="H10" s="61"/>
      <c r="I10" s="61"/>
      <c r="J10" s="61"/>
      <c r="K10" s="61"/>
      <c r="L10" s="195"/>
    </row>
    <row r="11" spans="1:20">
      <c r="A11" s="196"/>
      <c r="B11" s="61"/>
      <c r="C11" s="61"/>
      <c r="D11" s="61"/>
      <c r="E11" s="61"/>
      <c r="F11" s="61"/>
      <c r="G11" s="61"/>
      <c r="H11" s="61"/>
      <c r="I11" s="61"/>
      <c r="J11" s="61"/>
      <c r="K11" s="61"/>
      <c r="L11" s="195"/>
    </row>
    <row r="12" spans="1:20">
      <c r="A12" s="131" t="s">
        <v>43</v>
      </c>
      <c r="B12" s="124" t="str">
        <f>Year1!B12</f>
        <v>Select</v>
      </c>
      <c r="C12" s="562" t="s">
        <v>45</v>
      </c>
      <c r="D12" s="561"/>
      <c r="E12" s="561"/>
      <c r="F12" s="563"/>
      <c r="G12" s="124" t="str">
        <f>Year1!G12</f>
        <v>Select</v>
      </c>
      <c r="H12" s="130"/>
      <c r="I12" s="130"/>
      <c r="J12" s="560"/>
      <c r="K12" s="560"/>
      <c r="L12" s="195"/>
    </row>
    <row r="13" spans="1:20">
      <c r="A13" s="131" t="s">
        <v>44</v>
      </c>
      <c r="B13" s="124" t="str">
        <f>Year1!B13</f>
        <v>Select</v>
      </c>
      <c r="C13" s="562" t="s">
        <v>39</v>
      </c>
      <c r="D13" s="561"/>
      <c r="E13" s="561"/>
      <c r="F13" s="563"/>
      <c r="G13" s="144">
        <f>Year1!G13</f>
        <v>0</v>
      </c>
      <c r="H13" s="130"/>
      <c r="I13" s="130"/>
      <c r="J13" s="560"/>
      <c r="K13" s="560"/>
      <c r="L13" s="195"/>
    </row>
    <row r="14" spans="1:20">
      <c r="A14" s="196"/>
      <c r="B14" s="61"/>
      <c r="C14" s="560"/>
      <c r="D14" s="560"/>
      <c r="E14" s="560"/>
      <c r="F14" s="560"/>
      <c r="G14" s="560"/>
      <c r="H14" s="130"/>
      <c r="I14" s="561" t="s">
        <v>41</v>
      </c>
      <c r="J14" s="561"/>
      <c r="K14" s="274">
        <v>0.03</v>
      </c>
      <c r="L14" s="195"/>
    </row>
    <row r="15" spans="1:20">
      <c r="A15" s="123" t="s">
        <v>92</v>
      </c>
      <c r="B15" s="124" t="str">
        <f>Year1!B15</f>
        <v>Select</v>
      </c>
      <c r="C15" s="61"/>
      <c r="D15" s="61"/>
      <c r="E15" s="61"/>
      <c r="F15" s="61"/>
      <c r="G15" s="61"/>
      <c r="H15" s="61"/>
      <c r="I15" s="61"/>
      <c r="J15" s="560" t="s">
        <v>51</v>
      </c>
      <c r="K15" s="560"/>
      <c r="L15" s="195"/>
    </row>
    <row r="16" spans="1:20">
      <c r="A16" s="123" t="s">
        <v>93</v>
      </c>
      <c r="B16" s="44">
        <f>Year1!B16</f>
        <v>0</v>
      </c>
      <c r="C16" s="131" t="s">
        <v>49</v>
      </c>
      <c r="D16" s="182">
        <f>IF(G79+I79+K79 &lt;&gt; 0,(I79+K79)/(G79+I79+K79),0)</f>
        <v>0</v>
      </c>
      <c r="E16" s="130"/>
      <c r="F16" s="130"/>
      <c r="G16" s="6"/>
      <c r="H16" s="61"/>
      <c r="I16" s="61"/>
      <c r="J16" s="61"/>
      <c r="K16" s="61"/>
      <c r="L16" s="195"/>
    </row>
    <row r="17" spans="1:12">
      <c r="A17" s="131" t="s">
        <v>42</v>
      </c>
      <c r="B17" s="45">
        <f>Year1!B17</f>
        <v>0</v>
      </c>
      <c r="C17" s="131" t="s">
        <v>50</v>
      </c>
      <c r="D17" s="183">
        <f>I79+K79</f>
        <v>0</v>
      </c>
      <c r="E17" s="130"/>
      <c r="F17" s="130"/>
      <c r="G17" s="6"/>
      <c r="H17" s="61"/>
      <c r="I17" s="61"/>
      <c r="J17" s="61"/>
      <c r="K17" s="61"/>
      <c r="L17" s="195"/>
    </row>
    <row r="18" spans="1:12">
      <c r="A18" s="197"/>
      <c r="B18" s="198"/>
      <c r="C18" s="199"/>
      <c r="D18" s="199"/>
      <c r="E18" s="199"/>
      <c r="F18" s="199"/>
      <c r="G18" s="199"/>
      <c r="H18" s="199"/>
      <c r="I18" s="199"/>
      <c r="J18" s="199"/>
      <c r="K18" s="199"/>
      <c r="L18" s="200"/>
    </row>
    <row r="19" spans="1:12">
      <c r="A19" s="23"/>
      <c r="B19" s="24"/>
      <c r="C19" s="24"/>
      <c r="D19" s="24"/>
      <c r="E19" s="24"/>
      <c r="F19" s="24"/>
      <c r="G19" s="24"/>
      <c r="H19" s="24"/>
      <c r="I19" s="24"/>
      <c r="J19" s="24"/>
      <c r="K19" s="24"/>
      <c r="L19" s="59"/>
    </row>
    <row r="20" spans="1:12">
      <c r="A20" s="367"/>
      <c r="B20" s="368"/>
      <c r="C20" s="368"/>
      <c r="D20" s="368"/>
      <c r="E20" s="368"/>
      <c r="F20" s="368"/>
      <c r="G20" s="498" t="s">
        <v>2</v>
      </c>
      <c r="H20" s="499"/>
      <c r="I20" s="498" t="s">
        <v>4</v>
      </c>
      <c r="J20" s="499"/>
      <c r="K20" s="498" t="s">
        <v>0</v>
      </c>
      <c r="L20" s="499"/>
    </row>
    <row r="21" spans="1:12" ht="30.75" customHeight="1">
      <c r="A21" s="349" t="s">
        <v>6</v>
      </c>
      <c r="B21" s="488" t="s">
        <v>109</v>
      </c>
      <c r="C21" s="493" t="s">
        <v>7</v>
      </c>
      <c r="D21" s="568" t="s">
        <v>95</v>
      </c>
      <c r="E21" s="570" t="s">
        <v>94</v>
      </c>
      <c r="F21" s="570" t="s">
        <v>96</v>
      </c>
      <c r="G21" s="390"/>
      <c r="H21" s="386"/>
      <c r="I21" s="541"/>
      <c r="J21" s="541"/>
      <c r="K21" s="541"/>
      <c r="L21" s="542"/>
    </row>
    <row r="22" spans="1:12" ht="31.5" customHeight="1">
      <c r="A22" s="350" t="s">
        <v>32</v>
      </c>
      <c r="B22" s="488"/>
      <c r="C22" s="559"/>
      <c r="D22" s="569"/>
      <c r="E22" s="571"/>
      <c r="F22" s="571"/>
      <c r="G22" s="391"/>
      <c r="H22" s="373"/>
      <c r="I22" s="373"/>
      <c r="J22" s="373"/>
      <c r="K22" s="373"/>
      <c r="L22" s="387"/>
    </row>
    <row r="23" spans="1:12">
      <c r="A23" s="104">
        <f>Year1!A23</f>
        <v>0</v>
      </c>
      <c r="B23" s="226"/>
      <c r="C23" s="13"/>
      <c r="D23" s="275">
        <f>'Salary Adjustment'!B20</f>
        <v>0</v>
      </c>
      <c r="E23" s="84"/>
      <c r="F23" s="341"/>
      <c r="G23" s="504">
        <f>IF(F23&gt;E23,"months requested cannot exceed term",IF(OR(D23="",E23=""),0,(D23/E23)*F23))</f>
        <v>0</v>
      </c>
      <c r="H23" s="505"/>
      <c r="I23" s="564"/>
      <c r="J23" s="565"/>
      <c r="K23" s="564"/>
      <c r="L23" s="565"/>
    </row>
    <row r="24" spans="1:12">
      <c r="A24" s="104">
        <f>Year1!A24</f>
        <v>0</v>
      </c>
      <c r="B24" s="226"/>
      <c r="C24" s="7"/>
      <c r="D24" s="276">
        <f>'Salary Adjustment'!B36</f>
        <v>0</v>
      </c>
      <c r="E24" s="85"/>
      <c r="F24" s="341"/>
      <c r="G24" s="504">
        <f t="shared" ref="G24:G30" si="0">IF(F24&gt;E24,"months requested cannot exceed term",IF(OR(D24="",E24=""),0,(D24/E24)*F24))</f>
        <v>0</v>
      </c>
      <c r="H24" s="505"/>
      <c r="I24" s="566"/>
      <c r="J24" s="567"/>
      <c r="K24" s="566"/>
      <c r="L24" s="567"/>
    </row>
    <row r="25" spans="1:12">
      <c r="A25" s="104">
        <f>Year1!A25</f>
        <v>0</v>
      </c>
      <c r="B25" s="226"/>
      <c r="C25" s="7"/>
      <c r="D25" s="276">
        <f>'Salary Adjustment'!B53</f>
        <v>0</v>
      </c>
      <c r="E25" s="85"/>
      <c r="F25" s="341"/>
      <c r="G25" s="504">
        <f t="shared" si="0"/>
        <v>0</v>
      </c>
      <c r="H25" s="505"/>
      <c r="I25" s="566"/>
      <c r="J25" s="567"/>
      <c r="K25" s="566"/>
      <c r="L25" s="567"/>
    </row>
    <row r="26" spans="1:12">
      <c r="A26" s="104">
        <f>Year1!A26</f>
        <v>0</v>
      </c>
      <c r="B26" s="226"/>
      <c r="C26" s="7"/>
      <c r="D26" s="83"/>
      <c r="E26" s="85"/>
      <c r="F26" s="341"/>
      <c r="G26" s="504">
        <f t="shared" si="0"/>
        <v>0</v>
      </c>
      <c r="H26" s="505"/>
      <c r="I26" s="566"/>
      <c r="J26" s="567"/>
      <c r="K26" s="566"/>
      <c r="L26" s="567"/>
    </row>
    <row r="27" spans="1:12">
      <c r="A27" s="104">
        <f>Year1!A27</f>
        <v>0</v>
      </c>
      <c r="B27" s="226"/>
      <c r="C27" s="7"/>
      <c r="D27" s="83"/>
      <c r="E27" s="85"/>
      <c r="F27" s="341"/>
      <c r="G27" s="504">
        <f t="shared" si="0"/>
        <v>0</v>
      </c>
      <c r="H27" s="505"/>
      <c r="I27" s="566"/>
      <c r="J27" s="567"/>
      <c r="K27" s="566"/>
      <c r="L27" s="567"/>
    </row>
    <row r="28" spans="1:12">
      <c r="A28" s="104">
        <f>Year1!A28</f>
        <v>0</v>
      </c>
      <c r="B28" s="226"/>
      <c r="C28" s="7"/>
      <c r="D28" s="83"/>
      <c r="E28" s="85"/>
      <c r="F28" s="341"/>
      <c r="G28" s="504">
        <f t="shared" si="0"/>
        <v>0</v>
      </c>
      <c r="H28" s="505"/>
      <c r="I28" s="566"/>
      <c r="J28" s="567"/>
      <c r="K28" s="566"/>
      <c r="L28" s="567"/>
    </row>
    <row r="29" spans="1:12">
      <c r="A29" s="104">
        <f>Year1!A29</f>
        <v>0</v>
      </c>
      <c r="B29" s="226"/>
      <c r="C29" s="7"/>
      <c r="D29" s="83"/>
      <c r="E29" s="85"/>
      <c r="F29" s="341"/>
      <c r="G29" s="504">
        <f t="shared" si="0"/>
        <v>0</v>
      </c>
      <c r="H29" s="505"/>
      <c r="I29" s="566"/>
      <c r="J29" s="567"/>
      <c r="K29" s="566"/>
      <c r="L29" s="567"/>
    </row>
    <row r="30" spans="1:12">
      <c r="A30" s="104">
        <f>Year1!A30</f>
        <v>0</v>
      </c>
      <c r="B30" s="226"/>
      <c r="C30" s="7"/>
      <c r="D30" s="83"/>
      <c r="E30" s="85"/>
      <c r="F30" s="341"/>
      <c r="G30" s="504">
        <f t="shared" si="0"/>
        <v>0</v>
      </c>
      <c r="H30" s="505"/>
      <c r="I30" s="566"/>
      <c r="J30" s="567"/>
      <c r="K30" s="566"/>
      <c r="L30" s="567"/>
    </row>
    <row r="31" spans="1:12" ht="28.5">
      <c r="A31" s="350" t="s">
        <v>160</v>
      </c>
      <c r="B31" s="364" t="s">
        <v>109</v>
      </c>
      <c r="C31" s="16" t="s">
        <v>7</v>
      </c>
      <c r="D31" s="388" t="s">
        <v>95</v>
      </c>
      <c r="E31" s="359" t="s">
        <v>94</v>
      </c>
      <c r="F31" s="389" t="s">
        <v>96</v>
      </c>
      <c r="G31" s="487"/>
      <c r="H31" s="447"/>
      <c r="I31" s="374"/>
      <c r="J31" s="374"/>
      <c r="K31" s="374"/>
      <c r="L31" s="375"/>
    </row>
    <row r="32" spans="1:12">
      <c r="A32" s="329"/>
      <c r="B32" s="296"/>
      <c r="C32" s="7"/>
      <c r="D32" s="83"/>
      <c r="E32" s="85"/>
      <c r="F32" s="341"/>
      <c r="G32" s="504">
        <f t="shared" ref="G32" si="1">IF(F32&gt;E32,"months requested cannot exceed term",IF(OR(D32="",E32=""),0,(D32/E32)*F32))</f>
        <v>0</v>
      </c>
      <c r="H32" s="505"/>
      <c r="I32" s="564"/>
      <c r="J32" s="565"/>
      <c r="K32" s="564"/>
      <c r="L32" s="565"/>
    </row>
    <row r="33" spans="1:12">
      <c r="A33" s="328"/>
      <c r="B33" s="296"/>
      <c r="C33" s="7"/>
      <c r="D33" s="83"/>
      <c r="E33" s="85"/>
      <c r="F33" s="341"/>
      <c r="G33" s="504">
        <f t="shared" ref="G33:G39" si="2">IF(F33&gt;E33,"months requested cannot exceed term",IF(OR(D33="",E33=""),0,(D33/E33)*F33))</f>
        <v>0</v>
      </c>
      <c r="H33" s="505"/>
      <c r="I33" s="564"/>
      <c r="J33" s="565"/>
      <c r="K33" s="564"/>
      <c r="L33" s="565"/>
    </row>
    <row r="34" spans="1:12">
      <c r="A34" s="328"/>
      <c r="B34" s="296"/>
      <c r="C34" s="7"/>
      <c r="D34" s="83"/>
      <c r="E34" s="85"/>
      <c r="F34" s="341"/>
      <c r="G34" s="504">
        <f t="shared" si="2"/>
        <v>0</v>
      </c>
      <c r="H34" s="505"/>
      <c r="I34" s="564"/>
      <c r="J34" s="565"/>
      <c r="K34" s="564"/>
      <c r="L34" s="565"/>
    </row>
    <row r="35" spans="1:12">
      <c r="A35" s="328"/>
      <c r="B35" s="296"/>
      <c r="C35" s="7"/>
      <c r="D35" s="83"/>
      <c r="E35" s="85"/>
      <c r="F35" s="341"/>
      <c r="G35" s="504">
        <f t="shared" si="2"/>
        <v>0</v>
      </c>
      <c r="H35" s="505"/>
      <c r="I35" s="564"/>
      <c r="J35" s="565"/>
      <c r="K35" s="564"/>
      <c r="L35" s="565"/>
    </row>
    <row r="36" spans="1:12">
      <c r="A36" s="328"/>
      <c r="B36" s="296"/>
      <c r="C36" s="7"/>
      <c r="D36" s="83"/>
      <c r="E36" s="85"/>
      <c r="F36" s="341"/>
      <c r="G36" s="504">
        <f t="shared" si="2"/>
        <v>0</v>
      </c>
      <c r="H36" s="505"/>
      <c r="I36" s="564"/>
      <c r="J36" s="565"/>
      <c r="K36" s="564"/>
      <c r="L36" s="565"/>
    </row>
    <row r="37" spans="1:12">
      <c r="A37" s="328"/>
      <c r="B37" s="296"/>
      <c r="C37" s="7"/>
      <c r="D37" s="83"/>
      <c r="E37" s="85"/>
      <c r="F37" s="341"/>
      <c r="G37" s="504">
        <f t="shared" si="2"/>
        <v>0</v>
      </c>
      <c r="H37" s="505"/>
      <c r="I37" s="564"/>
      <c r="J37" s="565"/>
      <c r="K37" s="564"/>
      <c r="L37" s="565"/>
    </row>
    <row r="38" spans="1:12">
      <c r="A38" s="328"/>
      <c r="B38" s="296"/>
      <c r="C38" s="7"/>
      <c r="D38" s="83"/>
      <c r="E38" s="85"/>
      <c r="F38" s="341"/>
      <c r="G38" s="504">
        <f t="shared" si="2"/>
        <v>0</v>
      </c>
      <c r="H38" s="505"/>
      <c r="I38" s="564"/>
      <c r="J38" s="565"/>
      <c r="K38" s="564"/>
      <c r="L38" s="565"/>
    </row>
    <row r="39" spans="1:12">
      <c r="A39" s="328"/>
      <c r="B39" s="296"/>
      <c r="C39" s="7"/>
      <c r="D39" s="83"/>
      <c r="E39" s="85"/>
      <c r="F39" s="341"/>
      <c r="G39" s="504">
        <f t="shared" si="2"/>
        <v>0</v>
      </c>
      <c r="H39" s="505"/>
      <c r="I39" s="564"/>
      <c r="J39" s="565"/>
      <c r="K39" s="564"/>
      <c r="L39" s="565"/>
    </row>
    <row r="40" spans="1:12" ht="28.5">
      <c r="A40" s="510"/>
      <c r="B40" s="511"/>
      <c r="C40" s="359" t="s">
        <v>12</v>
      </c>
      <c r="D40" s="360" t="s">
        <v>95</v>
      </c>
      <c r="E40" s="362" t="s">
        <v>94</v>
      </c>
      <c r="F40" s="363" t="s">
        <v>96</v>
      </c>
      <c r="G40" s="376"/>
      <c r="H40" s="376"/>
      <c r="I40" s="376"/>
      <c r="J40" s="376"/>
      <c r="K40" s="376"/>
      <c r="L40" s="377"/>
    </row>
    <row r="41" spans="1:12">
      <c r="A41" s="510" t="s">
        <v>9</v>
      </c>
      <c r="B41" s="511"/>
      <c r="C41" s="378"/>
      <c r="D41" s="378"/>
      <c r="E41" s="361"/>
      <c r="F41" s="379"/>
      <c r="G41" s="447"/>
      <c r="H41" s="447"/>
      <c r="I41" s="512"/>
      <c r="J41" s="512"/>
      <c r="K41" s="380"/>
      <c r="L41" s="381"/>
    </row>
    <row r="42" spans="1:12">
      <c r="A42" s="481" t="s">
        <v>154</v>
      </c>
      <c r="B42" s="495"/>
      <c r="C42" s="62"/>
      <c r="D42" s="92"/>
      <c r="E42" s="93"/>
      <c r="F42" s="344"/>
      <c r="G42" s="428">
        <f>IF(F42&gt;E42,"months requested cannot exceed term",IF(OR(D42="",E42=""),0,(D42/E42)*F42)*C42)</f>
        <v>0</v>
      </c>
      <c r="H42" s="429"/>
      <c r="I42" s="508"/>
      <c r="J42" s="509"/>
      <c r="K42" s="508"/>
      <c r="L42" s="509"/>
    </row>
    <row r="43" spans="1:12">
      <c r="A43" s="481" t="s">
        <v>155</v>
      </c>
      <c r="B43" s="495"/>
      <c r="C43" s="62"/>
      <c r="D43" s="92"/>
      <c r="E43" s="93"/>
      <c r="F43" s="344"/>
      <c r="G43" s="428">
        <f t="shared" ref="G43:G45" si="3">IF(F43&gt;E43,"months requested cannot exceed term",IF(OR(D43="",E43=""),0,(D43/E43)*F43)*C43)</f>
        <v>0</v>
      </c>
      <c r="H43" s="429"/>
      <c r="I43" s="508"/>
      <c r="J43" s="509"/>
      <c r="K43" s="508"/>
      <c r="L43" s="509"/>
    </row>
    <row r="44" spans="1:12">
      <c r="A44" s="481" t="s">
        <v>156</v>
      </c>
      <c r="B44" s="495"/>
      <c r="C44" s="62"/>
      <c r="D44" s="92"/>
      <c r="E44" s="93"/>
      <c r="F44" s="344"/>
      <c r="G44" s="428">
        <f t="shared" si="3"/>
        <v>0</v>
      </c>
      <c r="H44" s="429"/>
      <c r="I44" s="508"/>
      <c r="J44" s="509"/>
      <c r="K44" s="508"/>
      <c r="L44" s="509"/>
    </row>
    <row r="45" spans="1:12">
      <c r="A45" s="481" t="s">
        <v>157</v>
      </c>
      <c r="B45" s="495"/>
      <c r="C45" s="62"/>
      <c r="D45" s="92"/>
      <c r="E45" s="93"/>
      <c r="F45" s="344"/>
      <c r="G45" s="428">
        <f t="shared" si="3"/>
        <v>0</v>
      </c>
      <c r="H45" s="429"/>
      <c r="I45" s="508"/>
      <c r="J45" s="509"/>
      <c r="K45" s="508"/>
      <c r="L45" s="509"/>
    </row>
    <row r="46" spans="1:12" ht="24.6" customHeight="1">
      <c r="A46" s="442" t="s">
        <v>10</v>
      </c>
      <c r="B46" s="443"/>
      <c r="C46" s="308"/>
      <c r="D46" s="317"/>
      <c r="E46" s="309"/>
      <c r="F46" s="310"/>
      <c r="G46" s="447"/>
      <c r="H46" s="447"/>
      <c r="I46" s="513"/>
      <c r="J46" s="513"/>
      <c r="K46" s="513"/>
      <c r="L46" s="514"/>
    </row>
    <row r="47" spans="1:12">
      <c r="A47" s="481" t="s">
        <v>154</v>
      </c>
      <c r="B47" s="495"/>
      <c r="C47" s="62"/>
      <c r="D47" s="92"/>
      <c r="E47" s="93"/>
      <c r="F47" s="344"/>
      <c r="G47" s="428">
        <f t="shared" ref="G47:G50" si="4">IF(F47&gt;E47,"months requested cannot exceed term",IF(OR(D47="",E47=""),0,(D47/E47)*F47)*C47)</f>
        <v>0</v>
      </c>
      <c r="H47" s="429"/>
      <c r="I47" s="566"/>
      <c r="J47" s="567"/>
      <c r="K47" s="566"/>
      <c r="L47" s="567"/>
    </row>
    <row r="48" spans="1:12">
      <c r="A48" s="481" t="s">
        <v>155</v>
      </c>
      <c r="B48" s="495"/>
      <c r="C48" s="62"/>
      <c r="D48" s="92"/>
      <c r="E48" s="93"/>
      <c r="F48" s="344"/>
      <c r="G48" s="428">
        <f t="shared" si="4"/>
        <v>0</v>
      </c>
      <c r="H48" s="429"/>
      <c r="I48" s="566"/>
      <c r="J48" s="567"/>
      <c r="K48" s="566"/>
      <c r="L48" s="567"/>
    </row>
    <row r="49" spans="1:12">
      <c r="A49" s="481" t="s">
        <v>156</v>
      </c>
      <c r="B49" s="495"/>
      <c r="C49" s="62"/>
      <c r="D49" s="92"/>
      <c r="E49" s="93"/>
      <c r="F49" s="344"/>
      <c r="G49" s="428">
        <f t="shared" si="4"/>
        <v>0</v>
      </c>
      <c r="H49" s="429"/>
      <c r="I49" s="566"/>
      <c r="J49" s="567"/>
      <c r="K49" s="566"/>
      <c r="L49" s="567"/>
    </row>
    <row r="50" spans="1:12">
      <c r="A50" s="481" t="s">
        <v>157</v>
      </c>
      <c r="B50" s="495"/>
      <c r="C50" s="62"/>
      <c r="D50" s="92"/>
      <c r="E50" s="93"/>
      <c r="F50" s="344"/>
      <c r="G50" s="428">
        <f t="shared" si="4"/>
        <v>0</v>
      </c>
      <c r="H50" s="429"/>
      <c r="I50" s="566"/>
      <c r="J50" s="567"/>
      <c r="K50" s="566"/>
      <c r="L50" s="567"/>
    </row>
    <row r="51" spans="1:12" ht="21.6" customHeight="1">
      <c r="A51" s="442" t="s">
        <v>11</v>
      </c>
      <c r="B51" s="443"/>
      <c r="C51" s="308"/>
      <c r="D51" s="317"/>
      <c r="E51" s="309"/>
      <c r="F51" s="310"/>
      <c r="G51" s="447"/>
      <c r="H51" s="447"/>
      <c r="I51" s="513"/>
      <c r="J51" s="513"/>
      <c r="K51" s="513"/>
      <c r="L51" s="514"/>
    </row>
    <row r="52" spans="1:12">
      <c r="A52" s="481" t="s">
        <v>154</v>
      </c>
      <c r="B52" s="495"/>
      <c r="C52" s="62"/>
      <c r="D52" s="92"/>
      <c r="E52" s="93"/>
      <c r="F52" s="344"/>
      <c r="G52" s="428">
        <f t="shared" ref="G52:G55" si="5">IF(F52&gt;E52,"months requested cannot exceed term",IF(OR(D52="",E52=""),0,(D52/E52)*F52)*C52)</f>
        <v>0</v>
      </c>
      <c r="H52" s="429"/>
      <c r="I52" s="566"/>
      <c r="J52" s="567"/>
      <c r="K52" s="566"/>
      <c r="L52" s="567"/>
    </row>
    <row r="53" spans="1:12">
      <c r="A53" s="481" t="s">
        <v>155</v>
      </c>
      <c r="B53" s="495"/>
      <c r="C53" s="62"/>
      <c r="D53" s="92"/>
      <c r="E53" s="93"/>
      <c r="F53" s="344"/>
      <c r="G53" s="428">
        <f t="shared" si="5"/>
        <v>0</v>
      </c>
      <c r="H53" s="429"/>
      <c r="I53" s="566"/>
      <c r="J53" s="567"/>
      <c r="K53" s="566"/>
      <c r="L53" s="567"/>
    </row>
    <row r="54" spans="1:12">
      <c r="A54" s="481" t="s">
        <v>156</v>
      </c>
      <c r="B54" s="495"/>
      <c r="C54" s="62"/>
      <c r="D54" s="92"/>
      <c r="E54" s="93"/>
      <c r="F54" s="344"/>
      <c r="G54" s="428">
        <f t="shared" si="5"/>
        <v>0</v>
      </c>
      <c r="H54" s="429"/>
      <c r="I54" s="566"/>
      <c r="J54" s="567"/>
      <c r="K54" s="566"/>
      <c r="L54" s="567"/>
    </row>
    <row r="55" spans="1:12">
      <c r="A55" s="481" t="s">
        <v>157</v>
      </c>
      <c r="B55" s="495"/>
      <c r="C55" s="62"/>
      <c r="D55" s="92"/>
      <c r="E55" s="93"/>
      <c r="F55" s="344"/>
      <c r="G55" s="428">
        <f t="shared" si="5"/>
        <v>0</v>
      </c>
      <c r="H55" s="429"/>
      <c r="I55" s="566"/>
      <c r="J55" s="567"/>
      <c r="K55" s="566"/>
      <c r="L55" s="567"/>
    </row>
    <row r="56" spans="1:12" ht="15">
      <c r="A56" s="410" t="s">
        <v>13</v>
      </c>
      <c r="B56" s="515"/>
      <c r="C56" s="128"/>
      <c r="D56" s="82"/>
      <c r="E56" s="82"/>
      <c r="F56" s="82"/>
      <c r="G56" s="423">
        <f>SUM(G23:H55)</f>
        <v>0</v>
      </c>
      <c r="H56" s="413"/>
      <c r="I56" s="423">
        <f t="shared" ref="I56" si="6">SUM(I23:J55)</f>
        <v>0</v>
      </c>
      <c r="J56" s="413"/>
      <c r="K56" s="423">
        <f t="shared" ref="K56" si="7">SUM(K23:L55)</f>
        <v>0</v>
      </c>
      <c r="L56" s="413"/>
    </row>
    <row r="57" spans="1:12" ht="15">
      <c r="A57" s="410" t="s">
        <v>14</v>
      </c>
      <c r="B57" s="411"/>
      <c r="C57" s="16" t="s">
        <v>15</v>
      </c>
      <c r="D57" s="332"/>
      <c r="E57" s="332"/>
      <c r="F57" s="332"/>
      <c r="G57" s="312"/>
      <c r="H57" s="312"/>
      <c r="I57" s="312"/>
      <c r="J57" s="312"/>
      <c r="K57" s="312"/>
      <c r="L57" s="313"/>
    </row>
    <row r="58" spans="1:12">
      <c r="A58" s="418" t="s">
        <v>8</v>
      </c>
      <c r="B58" s="419"/>
      <c r="C58" s="142">
        <v>0.245</v>
      </c>
      <c r="D58" s="95"/>
      <c r="E58" s="97"/>
      <c r="F58" s="98"/>
      <c r="G58" s="412">
        <f>SUM(G23:H45)*C58</f>
        <v>0</v>
      </c>
      <c r="H58" s="413"/>
      <c r="I58" s="423">
        <f>SUM(I23:J41)*C58</f>
        <v>0</v>
      </c>
      <c r="J58" s="413"/>
      <c r="K58" s="423">
        <f>SUM(K23:L41)*C58</f>
        <v>0</v>
      </c>
      <c r="L58" s="413"/>
    </row>
    <row r="59" spans="1:12">
      <c r="A59" s="418" t="s">
        <v>10</v>
      </c>
      <c r="B59" s="419"/>
      <c r="C59" s="142">
        <v>7.0000000000000007E-2</v>
      </c>
      <c r="D59" s="99"/>
      <c r="E59" s="96"/>
      <c r="F59" s="100"/>
      <c r="G59" s="412">
        <f>SUM(G47:G50)*C59</f>
        <v>0</v>
      </c>
      <c r="H59" s="413"/>
      <c r="I59" s="423">
        <f>I46*C59</f>
        <v>0</v>
      </c>
      <c r="J59" s="413"/>
      <c r="K59" s="423">
        <f>K46*C59</f>
        <v>0</v>
      </c>
      <c r="L59" s="413"/>
    </row>
    <row r="60" spans="1:12">
      <c r="A60" s="418" t="s">
        <v>11</v>
      </c>
      <c r="B60" s="419"/>
      <c r="C60" s="142">
        <v>0.02</v>
      </c>
      <c r="D60" s="101"/>
      <c r="E60" s="102"/>
      <c r="F60" s="103"/>
      <c r="G60" s="412">
        <f>SUM(G52:G55)*C60</f>
        <v>0</v>
      </c>
      <c r="H60" s="413"/>
      <c r="I60" s="423">
        <f>I51*C60</f>
        <v>0</v>
      </c>
      <c r="J60" s="413"/>
      <c r="K60" s="423">
        <f>K51*C60</f>
        <v>0</v>
      </c>
      <c r="L60" s="413"/>
    </row>
    <row r="61" spans="1:12" ht="15">
      <c r="A61" s="406" t="s">
        <v>16</v>
      </c>
      <c r="B61" s="407"/>
      <c r="C61" s="531"/>
      <c r="D61" s="121"/>
      <c r="E61" s="6"/>
      <c r="F61" s="90"/>
      <c r="G61" s="412">
        <f>SUM(G56:H60)</f>
        <v>0</v>
      </c>
      <c r="H61" s="413"/>
      <c r="I61" s="423">
        <f>SUM(I56:J60)</f>
        <v>0</v>
      </c>
      <c r="J61" s="413"/>
      <c r="K61" s="423">
        <f>SUM(K56:L60)</f>
        <v>0</v>
      </c>
      <c r="L61" s="413"/>
    </row>
    <row r="62" spans="1:12" ht="15">
      <c r="A62" s="406" t="s">
        <v>17</v>
      </c>
      <c r="B62" s="407"/>
      <c r="C62" s="532"/>
      <c r="D62" s="121"/>
      <c r="E62" s="6"/>
      <c r="F62" s="90"/>
      <c r="G62" s="522">
        <f>SUM(G63:H64)</f>
        <v>0</v>
      </c>
      <c r="H62" s="522"/>
      <c r="I62" s="522">
        <f t="shared" ref="I62" si="8">SUM(I63:J64)</f>
        <v>0</v>
      </c>
      <c r="J62" s="522"/>
      <c r="K62" s="522">
        <f t="shared" ref="K62" si="9">SUM(K63:L64)</f>
        <v>0</v>
      </c>
      <c r="L62" s="522"/>
    </row>
    <row r="63" spans="1:12">
      <c r="A63" s="418" t="s">
        <v>158</v>
      </c>
      <c r="B63" s="419"/>
      <c r="C63" s="532"/>
      <c r="D63" s="292"/>
      <c r="E63" s="6"/>
      <c r="F63" s="90"/>
      <c r="G63" s="422"/>
      <c r="H63" s="417"/>
      <c r="I63" s="286"/>
      <c r="J63" s="287"/>
      <c r="K63" s="286"/>
      <c r="L63" s="287"/>
    </row>
    <row r="64" spans="1:12">
      <c r="A64" s="418" t="s">
        <v>159</v>
      </c>
      <c r="B64" s="419"/>
      <c r="C64" s="532"/>
      <c r="D64" s="292"/>
      <c r="E64" s="6"/>
      <c r="F64" s="90"/>
      <c r="G64" s="422"/>
      <c r="H64" s="417"/>
      <c r="I64" s="286"/>
      <c r="J64" s="287"/>
      <c r="K64" s="286"/>
      <c r="L64" s="287"/>
    </row>
    <row r="65" spans="1:12" ht="15">
      <c r="A65" s="406" t="s">
        <v>18</v>
      </c>
      <c r="B65" s="407"/>
      <c r="C65" s="532"/>
      <c r="D65" s="121"/>
      <c r="E65" s="6"/>
      <c r="F65" s="90"/>
      <c r="G65" s="416"/>
      <c r="H65" s="417"/>
      <c r="I65" s="422"/>
      <c r="J65" s="417"/>
      <c r="K65" s="422"/>
      <c r="L65" s="417"/>
    </row>
    <row r="66" spans="1:12" ht="15">
      <c r="A66" s="406" t="s">
        <v>19</v>
      </c>
      <c r="B66" s="407"/>
      <c r="C66" s="532"/>
      <c r="D66" s="121"/>
      <c r="E66" s="6"/>
      <c r="F66" s="90"/>
      <c r="G66" s="416"/>
      <c r="H66" s="417"/>
      <c r="I66" s="422"/>
      <c r="J66" s="417"/>
      <c r="K66" s="422"/>
      <c r="L66" s="417"/>
    </row>
    <row r="67" spans="1:12" ht="15">
      <c r="A67" s="406" t="s">
        <v>20</v>
      </c>
      <c r="B67" s="407"/>
      <c r="C67" s="532"/>
      <c r="D67" s="121"/>
      <c r="E67" s="6"/>
      <c r="F67" s="90"/>
      <c r="G67" s="20"/>
      <c r="H67" s="20"/>
      <c r="I67" s="20"/>
      <c r="J67" s="20"/>
      <c r="K67" s="20"/>
      <c r="L67" s="21"/>
    </row>
    <row r="68" spans="1:12">
      <c r="A68" s="418" t="s">
        <v>80</v>
      </c>
      <c r="B68" s="419"/>
      <c r="C68" s="532"/>
      <c r="D68" s="121"/>
      <c r="E68" s="6"/>
      <c r="F68" s="90"/>
      <c r="G68" s="412">
        <f>SUM(C84:C90)</f>
        <v>0</v>
      </c>
      <c r="H68" s="413"/>
      <c r="I68" s="422"/>
      <c r="J68" s="417"/>
      <c r="K68" s="422"/>
      <c r="L68" s="417"/>
    </row>
    <row r="69" spans="1:12">
      <c r="A69" s="418" t="s">
        <v>22</v>
      </c>
      <c r="B69" s="419"/>
      <c r="C69" s="532"/>
      <c r="D69" s="121"/>
      <c r="E69" s="6"/>
      <c r="F69" s="90"/>
      <c r="G69" s="416"/>
      <c r="H69" s="417"/>
      <c r="I69" s="422"/>
      <c r="J69" s="417"/>
      <c r="K69" s="422"/>
      <c r="L69" s="417"/>
    </row>
    <row r="70" spans="1:12">
      <c r="A70" s="418" t="s">
        <v>23</v>
      </c>
      <c r="B70" s="419"/>
      <c r="C70" s="532"/>
      <c r="D70" s="121"/>
      <c r="E70" s="6"/>
      <c r="F70" s="90"/>
      <c r="G70" s="416"/>
      <c r="H70" s="417"/>
      <c r="I70" s="422"/>
      <c r="J70" s="417"/>
      <c r="K70" s="422"/>
      <c r="L70" s="417"/>
    </row>
    <row r="71" spans="1:12" ht="15">
      <c r="A71" s="406" t="s">
        <v>162</v>
      </c>
      <c r="B71" s="407"/>
      <c r="C71" s="532"/>
      <c r="D71" s="121"/>
      <c r="E71" s="6"/>
      <c r="F71" s="90"/>
      <c r="G71" s="416"/>
      <c r="H71" s="417"/>
      <c r="I71" s="422"/>
      <c r="J71" s="417"/>
      <c r="K71" s="422"/>
      <c r="L71" s="417"/>
    </row>
    <row r="72" spans="1:12" ht="15">
      <c r="A72" s="406" t="s">
        <v>24</v>
      </c>
      <c r="B72" s="408"/>
      <c r="C72" s="532"/>
      <c r="D72" s="121"/>
      <c r="E72" s="6"/>
      <c r="F72" s="90"/>
      <c r="G72" s="416"/>
      <c r="H72" s="417"/>
      <c r="I72" s="422"/>
      <c r="J72" s="417"/>
      <c r="K72" s="422"/>
      <c r="L72" s="417"/>
    </row>
    <row r="73" spans="1:12" ht="15">
      <c r="A73" s="406" t="s">
        <v>25</v>
      </c>
      <c r="B73" s="407"/>
      <c r="C73" s="532"/>
      <c r="D73" s="121"/>
      <c r="E73" s="6"/>
      <c r="F73" s="90"/>
      <c r="G73" s="416"/>
      <c r="H73" s="417"/>
      <c r="I73" s="422"/>
      <c r="J73" s="417"/>
      <c r="K73" s="422"/>
      <c r="L73" s="417"/>
    </row>
    <row r="74" spans="1:12" ht="15">
      <c r="A74" s="406" t="s">
        <v>26</v>
      </c>
      <c r="B74" s="407"/>
      <c r="C74" s="532"/>
      <c r="D74" s="121"/>
      <c r="E74" s="6"/>
      <c r="F74" s="90"/>
      <c r="G74" s="416"/>
      <c r="H74" s="417"/>
      <c r="I74" s="422"/>
      <c r="J74" s="417"/>
      <c r="K74" s="422"/>
      <c r="L74" s="417"/>
    </row>
    <row r="75" spans="1:12" ht="15">
      <c r="A75" s="406" t="s">
        <v>27</v>
      </c>
      <c r="B75" s="407"/>
      <c r="C75" s="533"/>
      <c r="D75" s="122"/>
      <c r="E75" s="86"/>
      <c r="F75" s="91"/>
      <c r="G75" s="412">
        <f>G61+G62+G65+G66+G68+G69+G70+G71+G72+G73+G74</f>
        <v>0</v>
      </c>
      <c r="H75" s="413"/>
      <c r="I75" s="412">
        <f t="shared" ref="I75" si="10">I61+I62+I65+I66+I68+I69+I70+I71+I72+I73+I74</f>
        <v>0</v>
      </c>
      <c r="J75" s="413"/>
      <c r="K75" s="412">
        <f t="shared" ref="K75" si="11">K61+K62+K65+K66+K68+K69+K70+K71+K72+K73+K74</f>
        <v>0</v>
      </c>
      <c r="L75" s="413"/>
    </row>
    <row r="76" spans="1:12" ht="15">
      <c r="A76" s="365"/>
      <c r="B76" s="366"/>
      <c r="C76" s="16" t="s">
        <v>29</v>
      </c>
      <c r="D76" s="94"/>
      <c r="E76" s="94"/>
      <c r="F76" s="94"/>
      <c r="G76" s="19"/>
      <c r="H76" s="20"/>
      <c r="I76" s="20"/>
      <c r="J76" s="20"/>
      <c r="K76" s="20"/>
      <c r="L76" s="21"/>
    </row>
    <row r="77" spans="1:12" ht="15">
      <c r="A77" s="406" t="s">
        <v>28</v>
      </c>
      <c r="B77" s="407"/>
      <c r="C77" s="206">
        <f>IF(OR(B12="Select",B13="Select",G12="Select"),0,IF((AND(B12="Research",B13="On Campus",G12="No")),52%,IF((AND(B12="Instruction",B13="On Campus", G12="No")),56%,IF((AND(B12="Other",B13="On Campus", G12="No")),32.5%,IF(AND(B13="Off Campus",G12="No"),26%,IF(G12="Yes",G13))))))</f>
        <v>0</v>
      </c>
      <c r="D77" s="207"/>
      <c r="E77" s="207"/>
      <c r="F77" s="207"/>
      <c r="G77" s="423">
        <f>C77*B78</f>
        <v>0</v>
      </c>
      <c r="H77" s="413"/>
      <c r="I77" s="423">
        <f>C77*I75</f>
        <v>0</v>
      </c>
      <c r="J77" s="413"/>
      <c r="K77" s="423">
        <f>C77*K75</f>
        <v>0</v>
      </c>
      <c r="L77" s="413"/>
    </row>
    <row r="78" spans="1:12">
      <c r="A78" s="69" t="s">
        <v>30</v>
      </c>
      <c r="B78" s="211">
        <f>IF(AND(G12="No",(Year1!G68+Year2!G68+Year3!G68+Year4!G68)&lt;=25000),G75-G71-G72-G73,IF(AND(G12="No",(Year1!G68+Year2!G68+Year3!G68+Year4!G68)&gt;25000),G75-G68+SUM(G84:G90)-G71-G72-G73,IF((G12="Yes"),G75,)))</f>
        <v>0</v>
      </c>
      <c r="C78" s="120"/>
      <c r="D78" s="186"/>
      <c r="E78" s="186"/>
      <c r="F78" s="187"/>
      <c r="G78" s="20"/>
      <c r="H78" s="20"/>
      <c r="I78" s="20"/>
      <c r="J78" s="20"/>
      <c r="K78" s="20"/>
      <c r="L78" s="21"/>
    </row>
    <row r="79" spans="1:12" ht="15">
      <c r="A79" s="410" t="s">
        <v>31</v>
      </c>
      <c r="B79" s="411"/>
      <c r="C79" s="82"/>
      <c r="D79" s="208"/>
      <c r="E79" s="208"/>
      <c r="F79" s="209"/>
      <c r="G79" s="412">
        <f>G75+G77</f>
        <v>0</v>
      </c>
      <c r="H79" s="413"/>
      <c r="I79" s="423">
        <f>I75+I77</f>
        <v>0</v>
      </c>
      <c r="J79" s="413"/>
      <c r="K79" s="423">
        <f>K75+K77</f>
        <v>0</v>
      </c>
      <c r="L79" s="413"/>
    </row>
    <row r="80" spans="1:12">
      <c r="A80" s="23"/>
      <c r="B80" s="24"/>
      <c r="C80" s="24"/>
      <c r="D80" s="24"/>
      <c r="E80" s="24"/>
      <c r="F80" s="24"/>
      <c r="G80" s="24"/>
      <c r="H80" s="24"/>
      <c r="I80" s="24"/>
      <c r="J80" s="24"/>
      <c r="K80" s="24"/>
      <c r="L80" s="59"/>
    </row>
    <row r="81" spans="1:12">
      <c r="A81" s="367"/>
      <c r="B81" s="368"/>
      <c r="C81" s="368"/>
      <c r="D81" s="368"/>
      <c r="E81" s="368"/>
      <c r="F81" s="368"/>
      <c r="G81" s="368"/>
      <c r="H81" s="24"/>
      <c r="I81" s="24"/>
      <c r="J81" s="24"/>
      <c r="K81" s="24"/>
      <c r="L81" s="59"/>
    </row>
    <row r="82" spans="1:12">
      <c r="A82" s="537" t="s">
        <v>52</v>
      </c>
      <c r="B82" s="538"/>
      <c r="C82" s="382"/>
      <c r="D82" s="382"/>
      <c r="E82" s="382"/>
      <c r="F82" s="382"/>
      <c r="G82" s="382"/>
      <c r="H82" s="24"/>
      <c r="I82" s="24"/>
      <c r="J82" s="24"/>
      <c r="K82" s="24"/>
      <c r="L82" s="59"/>
    </row>
    <row r="83" spans="1:12">
      <c r="A83" s="383" t="s">
        <v>53</v>
      </c>
      <c r="B83" s="384"/>
      <c r="C83" s="370" t="s">
        <v>3</v>
      </c>
      <c r="D83" s="385"/>
      <c r="E83" s="385"/>
      <c r="F83" s="385"/>
      <c r="G83" s="80" t="s">
        <v>5</v>
      </c>
      <c r="H83" s="51"/>
      <c r="I83" s="52"/>
      <c r="J83" s="52"/>
      <c r="K83" s="52"/>
      <c r="L83" s="53"/>
    </row>
    <row r="84" spans="1:12">
      <c r="A84" s="489">
        <f>Year1!A84</f>
        <v>0</v>
      </c>
      <c r="B84" s="490"/>
      <c r="C84" s="129"/>
      <c r="D84" s="112"/>
      <c r="E84" s="113"/>
      <c r="F84" s="114"/>
      <c r="G84" s="109">
        <f>IF(AND(C84&gt;0,Year1!C84+Year2!C84+Year3!C84+Year4!C84&gt;25000),(25000-(Year1!G84+Year2!G84+Year3!G84)),C84)</f>
        <v>0</v>
      </c>
      <c r="H84" s="54"/>
      <c r="I84" s="50"/>
      <c r="J84" s="50"/>
      <c r="K84" s="50"/>
      <c r="L84" s="55"/>
    </row>
    <row r="85" spans="1:12">
      <c r="A85" s="489">
        <f>Year1!A85</f>
        <v>0</v>
      </c>
      <c r="B85" s="490"/>
      <c r="C85" s="129"/>
      <c r="D85" s="115"/>
      <c r="E85" s="111"/>
      <c r="F85" s="116"/>
      <c r="G85" s="109">
        <f>IF(AND(C85&gt;0,Year1!C85+Year2!C85+Year3!C85+Year4!C85&gt;25000),(25000-(Year1!G85+Year2!G85+Year3!G85)),C85)</f>
        <v>0</v>
      </c>
      <c r="H85" s="54"/>
      <c r="I85" s="50"/>
      <c r="J85" s="50"/>
      <c r="K85" s="50"/>
      <c r="L85" s="55"/>
    </row>
    <row r="86" spans="1:12">
      <c r="A86" s="489">
        <f>Year1!A86</f>
        <v>0</v>
      </c>
      <c r="B86" s="490"/>
      <c r="C86" s="129">
        <v>0</v>
      </c>
      <c r="D86" s="115"/>
      <c r="E86" s="111"/>
      <c r="F86" s="116"/>
      <c r="G86" s="109">
        <f>IF(AND(C86&gt;0,Year1!C86+Year2!C86+Year3!C86+Year4!C86&gt;25000),(25000-(Year1!G86+Year2!G86+Year3!G86)),C86)</f>
        <v>0</v>
      </c>
      <c r="H86" s="54"/>
      <c r="I86" s="50"/>
      <c r="J86" s="50"/>
      <c r="K86" s="50"/>
      <c r="L86" s="55"/>
    </row>
    <row r="87" spans="1:12">
      <c r="A87" s="535">
        <f>Year1!A87</f>
        <v>0</v>
      </c>
      <c r="B87" s="490"/>
      <c r="C87" s="129"/>
      <c r="D87" s="115"/>
      <c r="E87" s="111"/>
      <c r="F87" s="116"/>
      <c r="G87" s="109">
        <f>IF(AND(C87&gt;0,Year1!C87+Year2!C87+Year3!C87+Year4!C87&gt;25000),(25000-(Year1!G87+Year2!G87+Year3!G87)),C87)</f>
        <v>0</v>
      </c>
      <c r="H87" s="54"/>
      <c r="I87" s="50"/>
      <c r="J87" s="50"/>
      <c r="K87" s="50"/>
      <c r="L87" s="55"/>
    </row>
    <row r="88" spans="1:12">
      <c r="A88" s="489">
        <f>Year1!A88</f>
        <v>0</v>
      </c>
      <c r="B88" s="490"/>
      <c r="C88" s="87"/>
      <c r="D88" s="32"/>
      <c r="E88" s="33"/>
      <c r="F88" s="34"/>
      <c r="G88" s="109">
        <f>IF(AND(C88&gt;0,Year1!C88+Year2!C88+Year3!C88+Year4!C88&gt;25000),(25000-(Year1!G88+Year2!G88+Year3!G88)),C88)</f>
        <v>0</v>
      </c>
      <c r="H88" s="54"/>
      <c r="I88" s="50"/>
      <c r="J88" s="50"/>
      <c r="K88" s="50"/>
      <c r="L88" s="55"/>
    </row>
    <row r="89" spans="1:12">
      <c r="A89" s="489">
        <f>Year1!A89</f>
        <v>0</v>
      </c>
      <c r="B89" s="490"/>
      <c r="C89" s="87"/>
      <c r="D89" s="32"/>
      <c r="E89" s="33"/>
      <c r="F89" s="34"/>
      <c r="G89" s="109">
        <f>IF(AND(C89&gt;0,Year1!C89+Year2!C89+Year3!C89+Year4!C89&gt;25000),(25000-(Year1!G89+Year2!G89+Year3!G89)),C89)</f>
        <v>0</v>
      </c>
      <c r="H89" s="54"/>
      <c r="I89" s="50"/>
      <c r="J89" s="50"/>
      <c r="K89" s="50"/>
      <c r="L89" s="55"/>
    </row>
    <row r="90" spans="1:12">
      <c r="A90" s="489">
        <f>Year1!A90</f>
        <v>0</v>
      </c>
      <c r="B90" s="490"/>
      <c r="C90" s="87"/>
      <c r="D90" s="35"/>
      <c r="E90" s="36"/>
      <c r="F90" s="37"/>
      <c r="G90" s="109">
        <f>IF(AND(C90&gt;0,Year1!C90+Year2!C90+Year3!C90+Year4!C90&gt;25000),(25000-(Year1!G90+Year2!G90+Year3!G90)),C90)</f>
        <v>0</v>
      </c>
      <c r="H90" s="56"/>
      <c r="I90" s="57"/>
      <c r="J90" s="57"/>
      <c r="K90" s="57"/>
      <c r="L90" s="58"/>
    </row>
  </sheetData>
  <sheetProtection algorithmName="SHA-512" hashValue="XQfEhCsfEhM6eyHG5WA83TM+pjKbUNQLoVhD3HocC46UJPa4mHpDQnwT4rHWCyjlrrr/++igvqKcze3O3z7pZw==" saltValue="/Sgj/SU66GFtthfEmBof7Q==" spinCount="100000" sheet="1" objects="1" scenarios="1" selectLockedCells="1"/>
  <mergeCells count="225">
    <mergeCell ref="A1:L3"/>
    <mergeCell ref="N1:T3"/>
    <mergeCell ref="C7:G7"/>
    <mergeCell ref="C8:G8"/>
    <mergeCell ref="C9:G9"/>
    <mergeCell ref="H7:J7"/>
    <mergeCell ref="H8:J8"/>
    <mergeCell ref="H9:J9"/>
    <mergeCell ref="K7:L7"/>
    <mergeCell ref="K8:L8"/>
    <mergeCell ref="K9:L9"/>
    <mergeCell ref="G70:H70"/>
    <mergeCell ref="I70:J70"/>
    <mergeCell ref="K70:L70"/>
    <mergeCell ref="A71:B71"/>
    <mergeCell ref="G71:H71"/>
    <mergeCell ref="I71:J71"/>
    <mergeCell ref="K71:L71"/>
    <mergeCell ref="A42:B42"/>
    <mergeCell ref="A43:B43"/>
    <mergeCell ref="A44:B44"/>
    <mergeCell ref="A45:B45"/>
    <mergeCell ref="A47:B47"/>
    <mergeCell ref="A48:B48"/>
    <mergeCell ref="A49:B49"/>
    <mergeCell ref="A46:B46"/>
    <mergeCell ref="I48:J48"/>
    <mergeCell ref="K48:L48"/>
    <mergeCell ref="I49:J49"/>
    <mergeCell ref="K49:L49"/>
    <mergeCell ref="G46:H46"/>
    <mergeCell ref="G64:H64"/>
    <mergeCell ref="I50:J50"/>
    <mergeCell ref="K50:L50"/>
    <mergeCell ref="I52:J52"/>
    <mergeCell ref="G79:H79"/>
    <mergeCell ref="I79:J79"/>
    <mergeCell ref="K79:L79"/>
    <mergeCell ref="A74:B74"/>
    <mergeCell ref="A75:B75"/>
    <mergeCell ref="G75:H75"/>
    <mergeCell ref="I75:J75"/>
    <mergeCell ref="K75:L75"/>
    <mergeCell ref="C61:C75"/>
    <mergeCell ref="G61:H61"/>
    <mergeCell ref="I61:J61"/>
    <mergeCell ref="A77:B77"/>
    <mergeCell ref="G77:H77"/>
    <mergeCell ref="I77:J77"/>
    <mergeCell ref="K77:L77"/>
    <mergeCell ref="A72:B72"/>
    <mergeCell ref="G72:H72"/>
    <mergeCell ref="I72:J72"/>
    <mergeCell ref="K72:L72"/>
    <mergeCell ref="A73:B73"/>
    <mergeCell ref="G73:H73"/>
    <mergeCell ref="I69:J69"/>
    <mergeCell ref="K69:L69"/>
    <mergeCell ref="A70:B70"/>
    <mergeCell ref="I73:J73"/>
    <mergeCell ref="K73:L73"/>
    <mergeCell ref="G74:H74"/>
    <mergeCell ref="I74:J74"/>
    <mergeCell ref="K74:L74"/>
    <mergeCell ref="A62:B62"/>
    <mergeCell ref="G62:H62"/>
    <mergeCell ref="I62:J62"/>
    <mergeCell ref="K62:L62"/>
    <mergeCell ref="A65:B65"/>
    <mergeCell ref="G65:H65"/>
    <mergeCell ref="I65:J65"/>
    <mergeCell ref="K65:L65"/>
    <mergeCell ref="I68:J68"/>
    <mergeCell ref="K68:L68"/>
    <mergeCell ref="A69:B69"/>
    <mergeCell ref="G69:H69"/>
    <mergeCell ref="A66:B66"/>
    <mergeCell ref="G66:H66"/>
    <mergeCell ref="I66:J66"/>
    <mergeCell ref="K66:L66"/>
    <mergeCell ref="A67:B67"/>
    <mergeCell ref="A68:B68"/>
    <mergeCell ref="G68:H68"/>
    <mergeCell ref="A63:B63"/>
    <mergeCell ref="A64:B64"/>
    <mergeCell ref="G63:H63"/>
    <mergeCell ref="A59:B59"/>
    <mergeCell ref="G59:H59"/>
    <mergeCell ref="I59:J59"/>
    <mergeCell ref="K59:L59"/>
    <mergeCell ref="A60:B60"/>
    <mergeCell ref="G60:H60"/>
    <mergeCell ref="I60:J60"/>
    <mergeCell ref="K60:L60"/>
    <mergeCell ref="A61:B61"/>
    <mergeCell ref="I46:J46"/>
    <mergeCell ref="K46:L46"/>
    <mergeCell ref="I47:J47"/>
    <mergeCell ref="K47:L47"/>
    <mergeCell ref="A50:B50"/>
    <mergeCell ref="A52:B52"/>
    <mergeCell ref="A53:B53"/>
    <mergeCell ref="A54:B54"/>
    <mergeCell ref="A55:B55"/>
    <mergeCell ref="G47:H47"/>
    <mergeCell ref="A51:B51"/>
    <mergeCell ref="G51:H51"/>
    <mergeCell ref="K52:L52"/>
    <mergeCell ref="I53:J53"/>
    <mergeCell ref="K53:L53"/>
    <mergeCell ref="I54:J54"/>
    <mergeCell ref="K54:L54"/>
    <mergeCell ref="I55:J55"/>
    <mergeCell ref="K55:L55"/>
    <mergeCell ref="G54:H54"/>
    <mergeCell ref="G55:H55"/>
    <mergeCell ref="A57:B57"/>
    <mergeCell ref="A41:B41"/>
    <mergeCell ref="G41:H41"/>
    <mergeCell ref="I41:J41"/>
    <mergeCell ref="I51:J51"/>
    <mergeCell ref="K51:L51"/>
    <mergeCell ref="A56:B56"/>
    <mergeCell ref="A58:B58"/>
    <mergeCell ref="G58:H58"/>
    <mergeCell ref="I58:J58"/>
    <mergeCell ref="K58:L58"/>
    <mergeCell ref="I42:J42"/>
    <mergeCell ref="K42:L42"/>
    <mergeCell ref="I43:J43"/>
    <mergeCell ref="K43:L43"/>
    <mergeCell ref="I44:J44"/>
    <mergeCell ref="K44:L44"/>
    <mergeCell ref="I45:J45"/>
    <mergeCell ref="K45:L45"/>
    <mergeCell ref="G42:H42"/>
    <mergeCell ref="G43:H43"/>
    <mergeCell ref="G44:H44"/>
    <mergeCell ref="G45:H45"/>
    <mergeCell ref="G48:H48"/>
    <mergeCell ref="I32:J32"/>
    <mergeCell ref="K32:L32"/>
    <mergeCell ref="I33:J33"/>
    <mergeCell ref="K33:L33"/>
    <mergeCell ref="I34:J34"/>
    <mergeCell ref="K34:L34"/>
    <mergeCell ref="K61:L61"/>
    <mergeCell ref="G56:H56"/>
    <mergeCell ref="I56:J56"/>
    <mergeCell ref="K56:L56"/>
    <mergeCell ref="I35:J35"/>
    <mergeCell ref="K35:L35"/>
    <mergeCell ref="I36:J36"/>
    <mergeCell ref="K36:L36"/>
    <mergeCell ref="I37:J37"/>
    <mergeCell ref="K37:L37"/>
    <mergeCell ref="I38:J38"/>
    <mergeCell ref="K38:L38"/>
    <mergeCell ref="I39:J39"/>
    <mergeCell ref="K39:L39"/>
    <mergeCell ref="G49:H49"/>
    <mergeCell ref="G50:H50"/>
    <mergeCell ref="G52:H52"/>
    <mergeCell ref="G53:H53"/>
    <mergeCell ref="A40:B40"/>
    <mergeCell ref="G31:H31"/>
    <mergeCell ref="G32:H32"/>
    <mergeCell ref="G33:H33"/>
    <mergeCell ref="G34:H34"/>
    <mergeCell ref="G35:H35"/>
    <mergeCell ref="G36:H36"/>
    <mergeCell ref="G37:H37"/>
    <mergeCell ref="G38:H38"/>
    <mergeCell ref="G39:H39"/>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I23:J23"/>
    <mergeCell ref="K23:L23"/>
    <mergeCell ref="G23:H23"/>
    <mergeCell ref="I24:J24"/>
    <mergeCell ref="K24:L24"/>
    <mergeCell ref="D21:D22"/>
    <mergeCell ref="E21:E22"/>
    <mergeCell ref="F21:F22"/>
    <mergeCell ref="I25:J25"/>
    <mergeCell ref="K25:L25"/>
    <mergeCell ref="G24:H24"/>
    <mergeCell ref="G25:H25"/>
    <mergeCell ref="B21:B22"/>
    <mergeCell ref="C21:C22"/>
    <mergeCell ref="B5:L5"/>
    <mergeCell ref="J12:K12"/>
    <mergeCell ref="J13:K13"/>
    <mergeCell ref="C14:G14"/>
    <mergeCell ref="I14:J14"/>
    <mergeCell ref="G20:H20"/>
    <mergeCell ref="I20:J20"/>
    <mergeCell ref="K20:L20"/>
    <mergeCell ref="J15:K15"/>
    <mergeCell ref="C12:F12"/>
    <mergeCell ref="C13:F13"/>
    <mergeCell ref="I21:J21"/>
    <mergeCell ref="K21:L21"/>
    <mergeCell ref="A89:B89"/>
    <mergeCell ref="A90:B90"/>
    <mergeCell ref="A86:B86"/>
    <mergeCell ref="A87:B87"/>
    <mergeCell ref="A88:B88"/>
    <mergeCell ref="A82:B82"/>
    <mergeCell ref="A84:B84"/>
    <mergeCell ref="A85:B85"/>
    <mergeCell ref="A79:B79"/>
  </mergeCells>
  <conditionalFormatting sqref="K14">
    <cfRule type="cellIs" dxfId="19" priority="20" stopIfTrue="1" operator="greaterThan">
      <formula>0.05</formula>
    </cfRule>
  </conditionalFormatting>
  <conditionalFormatting sqref="C23:C30 C32:C39">
    <cfRule type="cellIs" dxfId="18" priority="19"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17" priority="8" operator="beginsWith" text="months">
      <formula>LEFT(G23,LEN("months"))="months"</formula>
    </cfRule>
  </conditionalFormatting>
  <conditionalFormatting sqref="G47:H50 G52:H55">
    <cfRule type="beginsWith" dxfId="16" priority="7" operator="beginsWith" text="months">
      <formula>LEFT(G47,LEN("months"))="months"</formula>
    </cfRule>
  </conditionalFormatting>
  <conditionalFormatting sqref="G31:H31">
    <cfRule type="beginsWith" dxfId="15" priority="6" operator="beginsWith" text="months">
      <formula>LEFT(G31,LEN("months"))="months"</formula>
    </cfRule>
  </conditionalFormatting>
  <conditionalFormatting sqref="G32:H39">
    <cfRule type="beginsWith" dxfId="14" priority="5" operator="beginsWith" text="months">
      <formula>LEFT(G32,LEN("months"))="months"</formula>
    </cfRule>
  </conditionalFormatting>
  <conditionalFormatting sqref="G41:H41">
    <cfRule type="beginsWith" dxfId="13" priority="4" operator="beginsWith" text="months">
      <formula>LEFT(G41,LEN("months"))="months"</formula>
    </cfRule>
  </conditionalFormatting>
  <conditionalFormatting sqref="G42:H45">
    <cfRule type="beginsWith" dxfId="12" priority="3" operator="beginsWith" text="months">
      <formula>LEFT(G42,LEN("months"))="months"</formula>
    </cfRule>
  </conditionalFormatting>
  <conditionalFormatting sqref="G46:H46">
    <cfRule type="beginsWith" dxfId="11" priority="2" operator="beginsWith" text="months">
      <formula>LEFT(G46,LEN("months"))="months"</formula>
    </cfRule>
  </conditionalFormatting>
  <conditionalFormatting sqref="G51:H51">
    <cfRule type="beginsWith" dxfId="1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xr:uid="{00000000-0002-0000-0300-000000000000}">
      <formula1>1</formula1>
      <formula2>12</formula2>
    </dataValidation>
    <dataValidation type="decimal" allowBlank="1" showInputMessage="1" showErrorMessage="1" errorTitle="Months Requested" error="Months requested cannot exceed 12" sqref="F32:F39 F23:F30 F41:F45 F47:F50 F52:F55" xr:uid="{00000000-0002-0000-0300-000001000000}">
      <formula1>0.1</formula1>
      <formula2>12</formula2>
    </dataValidation>
    <dataValidation type="decimal" allowBlank="1" showInputMessage="1" showErrorMessage="1" errorTitle="Monts Requested" error="Months requested cannot exceed 12" sqref="F46 F51" xr:uid="{00000000-0002-0000-0300-000002000000}">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'Drop-Downs'!$A$16:$A$19</xm:f>
          </x14:formula1>
          <xm:sqref>B23:B30 B32:B39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sheetPr>
  <dimension ref="A1:T90"/>
  <sheetViews>
    <sheetView showZeros="0" zoomScale="125" zoomScaleNormal="125" zoomScalePageLayoutView="125" workbookViewId="0">
      <selection activeCell="C23" sqref="C23"/>
    </sheetView>
  </sheetViews>
  <sheetFormatPr defaultColWidth="9.140625" defaultRowHeight="14.25"/>
  <cols>
    <col min="1" max="1" width="26.140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38" customWidth="1"/>
    <col min="14" max="16384" width="9.140625" style="38"/>
  </cols>
  <sheetData>
    <row r="1" spans="1:20" ht="12.75">
      <c r="A1" s="550" t="s">
        <v>151</v>
      </c>
      <c r="B1" s="551"/>
      <c r="C1" s="551"/>
      <c r="D1" s="551"/>
      <c r="E1" s="551"/>
      <c r="F1" s="551"/>
      <c r="G1" s="551"/>
      <c r="H1" s="551"/>
      <c r="I1" s="551"/>
      <c r="J1" s="551"/>
      <c r="K1" s="551"/>
      <c r="L1" s="552"/>
      <c r="N1" s="457" t="s">
        <v>54</v>
      </c>
      <c r="O1" s="458"/>
      <c r="P1" s="458"/>
      <c r="Q1" s="458"/>
      <c r="R1" s="458"/>
      <c r="S1" s="458"/>
      <c r="T1" s="459"/>
    </row>
    <row r="2" spans="1:20" ht="12.75">
      <c r="A2" s="553"/>
      <c r="B2" s="554"/>
      <c r="C2" s="554"/>
      <c r="D2" s="554"/>
      <c r="E2" s="554"/>
      <c r="F2" s="554"/>
      <c r="G2" s="554"/>
      <c r="H2" s="554"/>
      <c r="I2" s="554"/>
      <c r="J2" s="554"/>
      <c r="K2" s="554"/>
      <c r="L2" s="555"/>
      <c r="N2" s="460"/>
      <c r="O2" s="461"/>
      <c r="P2" s="461"/>
      <c r="Q2" s="461"/>
      <c r="R2" s="461"/>
      <c r="S2" s="461"/>
      <c r="T2" s="462"/>
    </row>
    <row r="3" spans="1:20" ht="13.5" thickBot="1">
      <c r="A3" s="556"/>
      <c r="B3" s="557"/>
      <c r="C3" s="557"/>
      <c r="D3" s="557"/>
      <c r="E3" s="557"/>
      <c r="F3" s="557"/>
      <c r="G3" s="557"/>
      <c r="H3" s="557"/>
      <c r="I3" s="557"/>
      <c r="J3" s="557"/>
      <c r="K3" s="557"/>
      <c r="L3" s="558"/>
      <c r="N3" s="463"/>
      <c r="O3" s="464"/>
      <c r="P3" s="464"/>
      <c r="Q3" s="464"/>
      <c r="R3" s="464"/>
      <c r="S3" s="464"/>
      <c r="T3" s="465"/>
    </row>
    <row r="4" spans="1:20">
      <c r="A4" s="121"/>
      <c r="B4" s="6"/>
      <c r="C4" s="6"/>
      <c r="D4" s="6"/>
      <c r="E4" s="6"/>
      <c r="F4" s="6"/>
      <c r="G4" s="6"/>
      <c r="H4" s="6"/>
      <c r="I4" s="6"/>
      <c r="J4" s="6"/>
      <c r="K4" s="6"/>
      <c r="L4" s="90"/>
    </row>
    <row r="5" spans="1:20" ht="15">
      <c r="A5" s="89" t="s">
        <v>108</v>
      </c>
      <c r="B5" s="496">
        <f>Year1!B5</f>
        <v>0</v>
      </c>
      <c r="C5" s="496"/>
      <c r="D5" s="496"/>
      <c r="E5" s="496"/>
      <c r="F5" s="496"/>
      <c r="G5" s="496"/>
      <c r="H5" s="496"/>
      <c r="I5" s="496"/>
      <c r="J5" s="496"/>
      <c r="K5" s="496"/>
      <c r="L5" s="497"/>
    </row>
    <row r="6" spans="1:20">
      <c r="A6" s="121"/>
      <c r="B6" s="141"/>
      <c r="C6" s="141"/>
      <c r="D6" s="141"/>
      <c r="E6" s="141"/>
      <c r="F6" s="141"/>
      <c r="G6" s="141"/>
      <c r="H6" s="141"/>
      <c r="I6" s="141"/>
      <c r="J6" s="141"/>
      <c r="K6" s="141"/>
      <c r="L6" s="164"/>
    </row>
    <row r="7" spans="1:20" ht="15">
      <c r="A7" s="89" t="s">
        <v>77</v>
      </c>
      <c r="B7" s="141"/>
      <c r="C7" s="530">
        <f>Year1!C7</f>
        <v>0</v>
      </c>
      <c r="D7" s="530"/>
      <c r="E7" s="530"/>
      <c r="F7" s="530"/>
      <c r="G7" s="530"/>
      <c r="H7" s="530" t="str">
        <f>Year1!H7</f>
        <v>Select Department</v>
      </c>
      <c r="I7" s="530"/>
      <c r="J7" s="530"/>
      <c r="K7" s="466">
        <f>Year1!K7</f>
        <v>0</v>
      </c>
      <c r="L7" s="466"/>
    </row>
    <row r="8" spans="1:20" ht="15">
      <c r="A8" s="89"/>
      <c r="B8" s="141"/>
      <c r="C8" s="530">
        <f>Year1!C8</f>
        <v>0</v>
      </c>
      <c r="D8" s="530"/>
      <c r="E8" s="530"/>
      <c r="F8" s="530"/>
      <c r="G8" s="530"/>
      <c r="H8" s="530">
        <f>Year1!H8</f>
        <v>0</v>
      </c>
      <c r="I8" s="530"/>
      <c r="J8" s="530"/>
      <c r="K8" s="466">
        <f>Year1!K8</f>
        <v>0</v>
      </c>
      <c r="L8" s="466"/>
    </row>
    <row r="9" spans="1:20" ht="15">
      <c r="A9" s="89"/>
      <c r="B9" s="141"/>
      <c r="C9" s="530">
        <f>Year1!C9</f>
        <v>0</v>
      </c>
      <c r="D9" s="530"/>
      <c r="E9" s="530"/>
      <c r="F9" s="530"/>
      <c r="G9" s="530"/>
      <c r="H9" s="530">
        <f>Year1!H9</f>
        <v>0</v>
      </c>
      <c r="I9" s="530"/>
      <c r="J9" s="530"/>
      <c r="K9" s="466">
        <f>Year1!K9</f>
        <v>0</v>
      </c>
      <c r="L9" s="466"/>
    </row>
    <row r="10" spans="1:20" ht="15">
      <c r="A10" s="89"/>
      <c r="B10" s="6"/>
      <c r="C10" s="6"/>
      <c r="D10" s="6"/>
      <c r="E10" s="6"/>
      <c r="F10" s="6"/>
      <c r="G10" s="6"/>
      <c r="H10" s="6"/>
      <c r="I10" s="6"/>
      <c r="J10" s="6"/>
      <c r="K10" s="6"/>
      <c r="L10" s="90"/>
    </row>
    <row r="11" spans="1:20">
      <c r="A11" s="121"/>
      <c r="B11" s="6"/>
      <c r="C11" s="6"/>
      <c r="D11" s="6"/>
      <c r="E11" s="6"/>
      <c r="F11" s="6"/>
      <c r="G11" s="6"/>
      <c r="H11" s="6"/>
      <c r="I11" s="6"/>
      <c r="J11" s="6"/>
      <c r="K11" s="6"/>
      <c r="L11" s="90"/>
    </row>
    <row r="12" spans="1:20">
      <c r="A12" s="123" t="s">
        <v>43</v>
      </c>
      <c r="B12" s="124" t="str">
        <f>Year1!B12</f>
        <v>Select</v>
      </c>
      <c r="C12" s="502" t="s">
        <v>45</v>
      </c>
      <c r="D12" s="424"/>
      <c r="E12" s="424"/>
      <c r="F12" s="503"/>
      <c r="G12" s="124" t="str">
        <f>Year1!G12</f>
        <v>Select</v>
      </c>
      <c r="H12" s="119"/>
      <c r="I12" s="119"/>
      <c r="J12" s="427"/>
      <c r="K12" s="427"/>
      <c r="L12" s="90"/>
    </row>
    <row r="13" spans="1:20">
      <c r="A13" s="123" t="s">
        <v>44</v>
      </c>
      <c r="B13" s="124" t="str">
        <f>Year1!B13</f>
        <v>Select</v>
      </c>
      <c r="C13" s="502" t="s">
        <v>39</v>
      </c>
      <c r="D13" s="424"/>
      <c r="E13" s="424"/>
      <c r="F13" s="503"/>
      <c r="G13" s="144">
        <f>Year1!G13</f>
        <v>0</v>
      </c>
      <c r="H13" s="119"/>
      <c r="I13" s="119"/>
      <c r="J13" s="427"/>
      <c r="K13" s="427"/>
      <c r="L13" s="90"/>
    </row>
    <row r="14" spans="1:20">
      <c r="A14" s="121"/>
      <c r="B14" s="6"/>
      <c r="C14" s="427"/>
      <c r="D14" s="427"/>
      <c r="E14" s="427"/>
      <c r="F14" s="427"/>
      <c r="G14" s="427"/>
      <c r="H14" s="119"/>
      <c r="I14" s="424" t="s">
        <v>41</v>
      </c>
      <c r="J14" s="424"/>
      <c r="K14" s="274">
        <v>0.03</v>
      </c>
      <c r="L14" s="90"/>
    </row>
    <row r="15" spans="1:20">
      <c r="A15" s="123" t="s">
        <v>92</v>
      </c>
      <c r="B15" s="124" t="str">
        <f>Year1!B15</f>
        <v>Select</v>
      </c>
      <c r="C15" s="6"/>
      <c r="D15" s="6"/>
      <c r="E15" s="6"/>
      <c r="F15" s="6"/>
      <c r="G15" s="6"/>
      <c r="H15" s="6"/>
      <c r="I15" s="6"/>
      <c r="J15" s="427" t="s">
        <v>51</v>
      </c>
      <c r="K15" s="427"/>
      <c r="L15" s="90"/>
    </row>
    <row r="16" spans="1:20">
      <c r="A16" s="123" t="s">
        <v>93</v>
      </c>
      <c r="B16" s="44">
        <f>Year1!B16</f>
        <v>0</v>
      </c>
      <c r="C16" s="123" t="s">
        <v>49</v>
      </c>
      <c r="D16" s="182">
        <f>IF(G79+I79+K79 &lt;&gt; 0,(I79+K79)/(G79+I79+K79),0)</f>
        <v>0</v>
      </c>
      <c r="E16" s="50"/>
      <c r="F16" s="50"/>
      <c r="G16" s="6"/>
      <c r="H16" s="6"/>
      <c r="I16" s="6"/>
      <c r="J16" s="6"/>
      <c r="K16" s="6"/>
      <c r="L16" s="90"/>
    </row>
    <row r="17" spans="1:12">
      <c r="A17" s="123" t="s">
        <v>42</v>
      </c>
      <c r="B17" s="45">
        <f>Year1!B17</f>
        <v>0</v>
      </c>
      <c r="C17" s="123" t="s">
        <v>50</v>
      </c>
      <c r="D17" s="183">
        <f>I79+K79</f>
        <v>0</v>
      </c>
      <c r="E17" s="50"/>
      <c r="F17" s="50"/>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367"/>
      <c r="B20" s="368"/>
      <c r="C20" s="368"/>
      <c r="D20" s="368"/>
      <c r="E20" s="368"/>
      <c r="F20" s="368"/>
      <c r="G20" s="572" t="s">
        <v>2</v>
      </c>
      <c r="H20" s="573"/>
      <c r="I20" s="572" t="s">
        <v>4</v>
      </c>
      <c r="J20" s="573"/>
      <c r="K20" s="572" t="s">
        <v>0</v>
      </c>
      <c r="L20" s="573"/>
    </row>
    <row r="21" spans="1:12" ht="31.5" customHeight="1">
      <c r="A21" s="349" t="s">
        <v>6</v>
      </c>
      <c r="B21" s="488" t="s">
        <v>109</v>
      </c>
      <c r="C21" s="493" t="s">
        <v>7</v>
      </c>
      <c r="D21" s="568" t="s">
        <v>95</v>
      </c>
      <c r="E21" s="570" t="s">
        <v>94</v>
      </c>
      <c r="F21" s="570" t="s">
        <v>96</v>
      </c>
      <c r="G21" s="392"/>
      <c r="H21" s="393"/>
      <c r="I21" s="574"/>
      <c r="J21" s="574"/>
      <c r="K21" s="574"/>
      <c r="L21" s="575"/>
    </row>
    <row r="22" spans="1:12" ht="31.5" customHeight="1">
      <c r="A22" s="351" t="s">
        <v>32</v>
      </c>
      <c r="B22" s="488"/>
      <c r="C22" s="559"/>
      <c r="D22" s="569"/>
      <c r="E22" s="571"/>
      <c r="F22" s="571"/>
      <c r="G22" s="391"/>
      <c r="H22" s="373"/>
      <c r="I22" s="373"/>
      <c r="J22" s="373"/>
      <c r="K22" s="373"/>
      <c r="L22" s="387"/>
    </row>
    <row r="23" spans="1:12">
      <c r="A23" s="104">
        <f>Year1!A23</f>
        <v>0</v>
      </c>
      <c r="B23" s="226"/>
      <c r="C23" s="13"/>
      <c r="D23" s="275">
        <f>'Salary Adjustment'!B21</f>
        <v>0</v>
      </c>
      <c r="E23" s="84"/>
      <c r="F23" s="341"/>
      <c r="G23" s="504">
        <f>IF(F23&gt;E23,"months requested cannot exceed term",IF(OR(D23="",E23=""),0,(D23/E23)*F23))</f>
        <v>0</v>
      </c>
      <c r="H23" s="505"/>
      <c r="I23" s="506"/>
      <c r="J23" s="507"/>
      <c r="K23" s="506"/>
      <c r="L23" s="507"/>
    </row>
    <row r="24" spans="1:12">
      <c r="A24" s="104">
        <f>Year1!A24</f>
        <v>0</v>
      </c>
      <c r="B24" s="226"/>
      <c r="C24" s="7"/>
      <c r="D24" s="276">
        <f>'Salary Adjustment'!B37</f>
        <v>0</v>
      </c>
      <c r="E24" s="85"/>
      <c r="F24" s="341"/>
      <c r="G24" s="504">
        <f t="shared" ref="G24:G30" si="0">IF(F24&gt;E24,"months requested cannot exceed term",IF(OR(D24="",E24=""),0,(D24/E24)*F24))</f>
        <v>0</v>
      </c>
      <c r="H24" s="505"/>
      <c r="I24" s="508"/>
      <c r="J24" s="509"/>
      <c r="K24" s="508"/>
      <c r="L24" s="509"/>
    </row>
    <row r="25" spans="1:12">
      <c r="A25" s="104">
        <f>Year1!A25</f>
        <v>0</v>
      </c>
      <c r="B25" s="226"/>
      <c r="C25" s="7"/>
      <c r="D25" s="276">
        <f>'Salary Adjustment'!B54</f>
        <v>0</v>
      </c>
      <c r="E25" s="85"/>
      <c r="F25" s="341"/>
      <c r="G25" s="504">
        <f t="shared" si="0"/>
        <v>0</v>
      </c>
      <c r="H25" s="505"/>
      <c r="I25" s="508"/>
      <c r="J25" s="509"/>
      <c r="K25" s="508"/>
      <c r="L25" s="509"/>
    </row>
    <row r="26" spans="1:12">
      <c r="A26" s="104">
        <f>Year1!A26</f>
        <v>0</v>
      </c>
      <c r="B26" s="226"/>
      <c r="C26" s="7"/>
      <c r="D26" s="83"/>
      <c r="E26" s="85"/>
      <c r="F26" s="341"/>
      <c r="G26" s="504">
        <f t="shared" si="0"/>
        <v>0</v>
      </c>
      <c r="H26" s="505"/>
      <c r="I26" s="508"/>
      <c r="J26" s="509"/>
      <c r="K26" s="508"/>
      <c r="L26" s="509"/>
    </row>
    <row r="27" spans="1:12">
      <c r="A27" s="104">
        <f>Year1!A27</f>
        <v>0</v>
      </c>
      <c r="B27" s="226"/>
      <c r="C27" s="7"/>
      <c r="D27" s="83"/>
      <c r="E27" s="85"/>
      <c r="F27" s="341"/>
      <c r="G27" s="504">
        <f t="shared" si="0"/>
        <v>0</v>
      </c>
      <c r="H27" s="505"/>
      <c r="I27" s="508"/>
      <c r="J27" s="509"/>
      <c r="K27" s="508"/>
      <c r="L27" s="509"/>
    </row>
    <row r="28" spans="1:12">
      <c r="A28" s="104">
        <f>Year1!A28</f>
        <v>0</v>
      </c>
      <c r="B28" s="226"/>
      <c r="C28" s="7"/>
      <c r="D28" s="83"/>
      <c r="E28" s="85"/>
      <c r="F28" s="341"/>
      <c r="G28" s="504">
        <f t="shared" si="0"/>
        <v>0</v>
      </c>
      <c r="H28" s="505"/>
      <c r="I28" s="508"/>
      <c r="J28" s="509"/>
      <c r="K28" s="508"/>
      <c r="L28" s="509"/>
    </row>
    <row r="29" spans="1:12">
      <c r="A29" s="104">
        <f>Year1!A29</f>
        <v>0</v>
      </c>
      <c r="B29" s="226"/>
      <c r="C29" s="7"/>
      <c r="D29" s="83"/>
      <c r="E29" s="85"/>
      <c r="F29" s="341"/>
      <c r="G29" s="504">
        <f t="shared" si="0"/>
        <v>0</v>
      </c>
      <c r="H29" s="505"/>
      <c r="I29" s="508"/>
      <c r="J29" s="509"/>
      <c r="K29" s="508"/>
      <c r="L29" s="509"/>
    </row>
    <row r="30" spans="1:12">
      <c r="A30" s="104">
        <f>Year1!A30</f>
        <v>0</v>
      </c>
      <c r="B30" s="226"/>
      <c r="C30" s="7"/>
      <c r="D30" s="83"/>
      <c r="E30" s="85"/>
      <c r="F30" s="341"/>
      <c r="G30" s="504">
        <f t="shared" si="0"/>
        <v>0</v>
      </c>
      <c r="H30" s="505"/>
      <c r="I30" s="508"/>
      <c r="J30" s="509"/>
      <c r="K30" s="508"/>
      <c r="L30" s="509"/>
    </row>
    <row r="31" spans="1:12" ht="28.5">
      <c r="A31" s="350" t="s">
        <v>160</v>
      </c>
      <c r="B31" s="364" t="s">
        <v>109</v>
      </c>
      <c r="C31" s="16" t="s">
        <v>7</v>
      </c>
      <c r="D31" s="388" t="s">
        <v>95</v>
      </c>
      <c r="E31" s="359" t="s">
        <v>94</v>
      </c>
      <c r="F31" s="389" t="s">
        <v>96</v>
      </c>
      <c r="G31" s="487"/>
      <c r="H31" s="447"/>
      <c r="I31" s="374"/>
      <c r="J31" s="374"/>
      <c r="K31" s="374"/>
      <c r="L31" s="375"/>
    </row>
    <row r="32" spans="1:12">
      <c r="A32" s="104"/>
      <c r="B32" s="226"/>
      <c r="C32" s="7"/>
      <c r="D32" s="83"/>
      <c r="E32" s="85"/>
      <c r="F32" s="341"/>
      <c r="G32" s="504">
        <f t="shared" ref="G32" si="1">IF(F32&gt;E32,"months requested cannot exceed term",IF(OR(D32="",E32=""),0,(D32/E32)*F32))</f>
        <v>0</v>
      </c>
      <c r="H32" s="505"/>
      <c r="I32" s="508"/>
      <c r="J32" s="509"/>
      <c r="K32" s="534"/>
      <c r="L32" s="509"/>
    </row>
    <row r="33" spans="1:12">
      <c r="A33" s="104"/>
      <c r="B33" s="226"/>
      <c r="C33" s="7"/>
      <c r="D33" s="83"/>
      <c r="E33" s="85"/>
      <c r="F33" s="341"/>
      <c r="G33" s="504">
        <f t="shared" ref="G33:G39" si="2">IF(F33&gt;E33,"months requested cannot exceed term",IF(OR(D33="",E33=""),0,(D33/E33)*F33))</f>
        <v>0</v>
      </c>
      <c r="H33" s="505"/>
      <c r="I33" s="508"/>
      <c r="J33" s="509"/>
      <c r="K33" s="534"/>
      <c r="L33" s="509"/>
    </row>
    <row r="34" spans="1:12">
      <c r="A34" s="104"/>
      <c r="B34" s="226"/>
      <c r="C34" s="7"/>
      <c r="D34" s="83"/>
      <c r="E34" s="85"/>
      <c r="F34" s="341"/>
      <c r="G34" s="504">
        <f t="shared" si="2"/>
        <v>0</v>
      </c>
      <c r="H34" s="505"/>
      <c r="I34" s="508"/>
      <c r="J34" s="509"/>
      <c r="K34" s="534"/>
      <c r="L34" s="509"/>
    </row>
    <row r="35" spans="1:12">
      <c r="A35" s="104"/>
      <c r="B35" s="226"/>
      <c r="C35" s="7"/>
      <c r="D35" s="83"/>
      <c r="E35" s="85"/>
      <c r="F35" s="341"/>
      <c r="G35" s="504">
        <f t="shared" si="2"/>
        <v>0</v>
      </c>
      <c r="H35" s="505"/>
      <c r="I35" s="508"/>
      <c r="J35" s="509"/>
      <c r="K35" s="534"/>
      <c r="L35" s="509"/>
    </row>
    <row r="36" spans="1:12">
      <c r="A36" s="104"/>
      <c r="B36" s="226"/>
      <c r="C36" s="7"/>
      <c r="D36" s="83"/>
      <c r="E36" s="85"/>
      <c r="F36" s="341"/>
      <c r="G36" s="504">
        <f t="shared" si="2"/>
        <v>0</v>
      </c>
      <c r="H36" s="505"/>
      <c r="I36" s="508"/>
      <c r="J36" s="509"/>
      <c r="K36" s="534"/>
      <c r="L36" s="509"/>
    </row>
    <row r="37" spans="1:12">
      <c r="A37" s="104"/>
      <c r="B37" s="226"/>
      <c r="C37" s="7"/>
      <c r="D37" s="83"/>
      <c r="E37" s="85"/>
      <c r="F37" s="341"/>
      <c r="G37" s="504">
        <f t="shared" si="2"/>
        <v>0</v>
      </c>
      <c r="H37" s="505"/>
      <c r="I37" s="508"/>
      <c r="J37" s="509"/>
      <c r="K37" s="534"/>
      <c r="L37" s="509"/>
    </row>
    <row r="38" spans="1:12">
      <c r="A38" s="104"/>
      <c r="B38" s="226"/>
      <c r="C38" s="7"/>
      <c r="D38" s="83"/>
      <c r="E38" s="85"/>
      <c r="F38" s="341"/>
      <c r="G38" s="504">
        <f t="shared" si="2"/>
        <v>0</v>
      </c>
      <c r="H38" s="505"/>
      <c r="I38" s="508"/>
      <c r="J38" s="509"/>
      <c r="K38" s="534"/>
      <c r="L38" s="509"/>
    </row>
    <row r="39" spans="1:12">
      <c r="A39" s="104"/>
      <c r="B39" s="226"/>
      <c r="C39" s="7"/>
      <c r="D39" s="83"/>
      <c r="E39" s="85"/>
      <c r="F39" s="341"/>
      <c r="G39" s="504">
        <f t="shared" si="2"/>
        <v>0</v>
      </c>
      <c r="H39" s="505"/>
      <c r="I39" s="508"/>
      <c r="J39" s="509"/>
      <c r="K39" s="534"/>
      <c r="L39" s="509"/>
    </row>
    <row r="40" spans="1:12" ht="28.5">
      <c r="A40" s="510"/>
      <c r="B40" s="511"/>
      <c r="C40" s="359" t="s">
        <v>12</v>
      </c>
      <c r="D40" s="360" t="s">
        <v>95</v>
      </c>
      <c r="E40" s="362" t="s">
        <v>94</v>
      </c>
      <c r="F40" s="363" t="s">
        <v>96</v>
      </c>
      <c r="G40" s="376"/>
      <c r="H40" s="376"/>
      <c r="I40" s="376"/>
      <c r="J40" s="376"/>
      <c r="K40" s="376"/>
      <c r="L40" s="377"/>
    </row>
    <row r="41" spans="1:12" ht="24" customHeight="1">
      <c r="A41" s="510" t="s">
        <v>9</v>
      </c>
      <c r="B41" s="511"/>
      <c r="C41" s="378"/>
      <c r="D41" s="378"/>
      <c r="E41" s="361"/>
      <c r="F41" s="379"/>
      <c r="G41" s="447"/>
      <c r="H41" s="447"/>
      <c r="I41" s="512"/>
      <c r="J41" s="512"/>
      <c r="K41" s="380"/>
      <c r="L41" s="381"/>
    </row>
    <row r="42" spans="1:12">
      <c r="A42" s="481" t="s">
        <v>154</v>
      </c>
      <c r="B42" s="495"/>
      <c r="C42" s="62"/>
      <c r="D42" s="92"/>
      <c r="E42" s="93"/>
      <c r="F42" s="344"/>
      <c r="G42" s="428">
        <f>IF(F42&gt;E42,"months requested cannot exceed term",IF(OR(D42="",E42=""),0,(D42/E42)*F42)*C42)</f>
        <v>0</v>
      </c>
      <c r="H42" s="429"/>
      <c r="I42" s="508"/>
      <c r="J42" s="509"/>
      <c r="K42" s="508"/>
      <c r="L42" s="509"/>
    </row>
    <row r="43" spans="1:12">
      <c r="A43" s="481" t="s">
        <v>155</v>
      </c>
      <c r="B43" s="495"/>
      <c r="C43" s="62"/>
      <c r="D43" s="92"/>
      <c r="E43" s="93"/>
      <c r="F43" s="344"/>
      <c r="G43" s="428">
        <f t="shared" ref="G43:G45" si="3">IF(F43&gt;E43,"months requested cannot exceed term",IF(OR(D43="",E43=""),0,(D43/E43)*F43)*C43)</f>
        <v>0</v>
      </c>
      <c r="H43" s="429"/>
      <c r="I43" s="508"/>
      <c r="J43" s="509"/>
      <c r="K43" s="508"/>
      <c r="L43" s="509"/>
    </row>
    <row r="44" spans="1:12">
      <c r="A44" s="481" t="s">
        <v>156</v>
      </c>
      <c r="B44" s="495"/>
      <c r="C44" s="62"/>
      <c r="D44" s="92"/>
      <c r="E44" s="93"/>
      <c r="F44" s="344"/>
      <c r="G44" s="428">
        <f t="shared" si="3"/>
        <v>0</v>
      </c>
      <c r="H44" s="429"/>
      <c r="I44" s="508"/>
      <c r="J44" s="509"/>
      <c r="K44" s="508"/>
      <c r="L44" s="509"/>
    </row>
    <row r="45" spans="1:12">
      <c r="A45" s="481" t="s">
        <v>157</v>
      </c>
      <c r="B45" s="495"/>
      <c r="C45" s="314"/>
      <c r="D45" s="315"/>
      <c r="E45" s="316"/>
      <c r="F45" s="348"/>
      <c r="G45" s="428">
        <f t="shared" si="3"/>
        <v>0</v>
      </c>
      <c r="H45" s="429"/>
      <c r="I45" s="508"/>
      <c r="J45" s="509"/>
      <c r="K45" s="508"/>
      <c r="L45" s="509"/>
    </row>
    <row r="46" spans="1:12" ht="27.6" customHeight="1">
      <c r="A46" s="510" t="s">
        <v>10</v>
      </c>
      <c r="B46" s="576"/>
      <c r="C46" s="308"/>
      <c r="D46" s="317"/>
      <c r="E46" s="309"/>
      <c r="F46" s="310"/>
      <c r="G46" s="447">
        <f>IF(F46&gt;E46,"months requested cannot exceed term",IF(OR(D46="",E46=""),0,(D46/E46)*F46)*C46)</f>
        <v>0</v>
      </c>
      <c r="H46" s="447"/>
      <c r="I46" s="513"/>
      <c r="J46" s="513"/>
      <c r="K46" s="513"/>
      <c r="L46" s="514"/>
    </row>
    <row r="47" spans="1:12">
      <c r="A47" s="481" t="s">
        <v>154</v>
      </c>
      <c r="B47" s="495"/>
      <c r="C47" s="302"/>
      <c r="D47" s="303"/>
      <c r="E47" s="304"/>
      <c r="F47" s="344"/>
      <c r="G47" s="428">
        <f t="shared" ref="G47" si="4">IF(F47&gt;E47,"months requested cannot exceed term",IF(OR(D47="",E47=""),0,(D47/E47)*F47)*C47)</f>
        <v>0</v>
      </c>
      <c r="H47" s="429"/>
      <c r="I47" s="508"/>
      <c r="J47" s="509"/>
      <c r="K47" s="508"/>
      <c r="L47" s="509"/>
    </row>
    <row r="48" spans="1:12">
      <c r="A48" s="481" t="s">
        <v>155</v>
      </c>
      <c r="B48" s="495"/>
      <c r="C48" s="62"/>
      <c r="D48" s="92"/>
      <c r="E48" s="93"/>
      <c r="F48" s="344"/>
      <c r="G48" s="428">
        <f t="shared" ref="G48:G50" si="5">IF(F48&gt;E48,"months requested cannot exceed term",IF(OR(D48="",E48=""),0,(D48/E48)*F48)*C48)</f>
        <v>0</v>
      </c>
      <c r="H48" s="429"/>
      <c r="I48" s="508"/>
      <c r="J48" s="509"/>
      <c r="K48" s="508"/>
      <c r="L48" s="509"/>
    </row>
    <row r="49" spans="1:12">
      <c r="A49" s="481" t="s">
        <v>156</v>
      </c>
      <c r="B49" s="495"/>
      <c r="C49" s="62"/>
      <c r="D49" s="92"/>
      <c r="E49" s="93"/>
      <c r="F49" s="344"/>
      <c r="G49" s="428">
        <f t="shared" si="5"/>
        <v>0</v>
      </c>
      <c r="H49" s="429"/>
      <c r="I49" s="508"/>
      <c r="J49" s="509"/>
      <c r="K49" s="508"/>
      <c r="L49" s="509"/>
    </row>
    <row r="50" spans="1:12">
      <c r="A50" s="481" t="s">
        <v>157</v>
      </c>
      <c r="B50" s="495"/>
      <c r="C50" s="314"/>
      <c r="D50" s="315"/>
      <c r="E50" s="316"/>
      <c r="F50" s="348"/>
      <c r="G50" s="428">
        <f t="shared" si="5"/>
        <v>0</v>
      </c>
      <c r="H50" s="429"/>
      <c r="I50" s="508"/>
      <c r="J50" s="509"/>
      <c r="K50" s="508"/>
      <c r="L50" s="509"/>
    </row>
    <row r="51" spans="1:12" ht="27.6" customHeight="1">
      <c r="A51" s="510" t="s">
        <v>11</v>
      </c>
      <c r="B51" s="576"/>
      <c r="C51" s="308"/>
      <c r="D51" s="317"/>
      <c r="E51" s="309"/>
      <c r="F51" s="310"/>
      <c r="G51" s="447">
        <f>IF(F51&gt;E51,"months requested cannot exceed term",IF(OR(D51="",E51=""),0,(D51/E51)*F51)*C51)</f>
        <v>0</v>
      </c>
      <c r="H51" s="447"/>
      <c r="I51" s="513"/>
      <c r="J51" s="513"/>
      <c r="K51" s="513"/>
      <c r="L51" s="514"/>
    </row>
    <row r="52" spans="1:12">
      <c r="A52" s="481" t="s">
        <v>154</v>
      </c>
      <c r="B52" s="495"/>
      <c r="C52" s="302"/>
      <c r="D52" s="303"/>
      <c r="E52" s="304"/>
      <c r="F52" s="344"/>
      <c r="G52" s="428">
        <f t="shared" ref="G52" si="6">IF(F52&gt;E52,"months requested cannot exceed term",IF(OR(D52="",E52=""),0,(D52/E52)*F52)*C52)</f>
        <v>0</v>
      </c>
      <c r="H52" s="429"/>
      <c r="I52" s="508"/>
      <c r="J52" s="509"/>
      <c r="K52" s="508"/>
      <c r="L52" s="509"/>
    </row>
    <row r="53" spans="1:12">
      <c r="A53" s="481" t="s">
        <v>155</v>
      </c>
      <c r="B53" s="495"/>
      <c r="C53" s="62"/>
      <c r="D53" s="92"/>
      <c r="E53" s="93"/>
      <c r="F53" s="344"/>
      <c r="G53" s="428">
        <f t="shared" ref="G53:G55" si="7">IF(F53&gt;E53,"months requested cannot exceed term",IF(OR(D53="",E53=""),0,(D53/E53)*F53)*C53)</f>
        <v>0</v>
      </c>
      <c r="H53" s="429"/>
      <c r="I53" s="508"/>
      <c r="J53" s="509"/>
      <c r="K53" s="508"/>
      <c r="L53" s="509"/>
    </row>
    <row r="54" spans="1:12">
      <c r="A54" s="481" t="s">
        <v>156</v>
      </c>
      <c r="B54" s="495"/>
      <c r="C54" s="62"/>
      <c r="D54" s="92"/>
      <c r="E54" s="93"/>
      <c r="F54" s="344"/>
      <c r="G54" s="428">
        <f t="shared" si="7"/>
        <v>0</v>
      </c>
      <c r="H54" s="429"/>
      <c r="I54" s="508"/>
      <c r="J54" s="509"/>
      <c r="K54" s="508"/>
      <c r="L54" s="509"/>
    </row>
    <row r="55" spans="1:12">
      <c r="A55" s="481" t="s">
        <v>157</v>
      </c>
      <c r="B55" s="495"/>
      <c r="C55" s="62"/>
      <c r="D55" s="92"/>
      <c r="E55" s="93"/>
      <c r="F55" s="344"/>
      <c r="G55" s="428">
        <f t="shared" si="7"/>
        <v>0</v>
      </c>
      <c r="H55" s="429"/>
      <c r="I55" s="508"/>
      <c r="J55" s="509"/>
      <c r="K55" s="508"/>
      <c r="L55" s="509"/>
    </row>
    <row r="56" spans="1:12" ht="15">
      <c r="A56" s="579" t="s">
        <v>13</v>
      </c>
      <c r="B56" s="580"/>
      <c r="C56" s="294"/>
      <c r="D56" s="29"/>
      <c r="E56" s="29"/>
      <c r="F56" s="29"/>
      <c r="G56" s="431">
        <f>SUM(G23:H55)</f>
        <v>0</v>
      </c>
      <c r="H56" s="432"/>
      <c r="I56" s="431">
        <f t="shared" ref="I56" si="8">SUM(I23:J55)</f>
        <v>0</v>
      </c>
      <c r="J56" s="432"/>
      <c r="K56" s="431">
        <f t="shared" ref="K56" si="9">SUM(K23:L55)</f>
        <v>0</v>
      </c>
      <c r="L56" s="432"/>
    </row>
    <row r="57" spans="1:12" ht="15">
      <c r="A57" s="410" t="s">
        <v>14</v>
      </c>
      <c r="B57" s="411"/>
      <c r="C57" s="16" t="s">
        <v>15</v>
      </c>
      <c r="D57" s="332"/>
      <c r="E57" s="332"/>
      <c r="F57" s="332"/>
      <c r="G57" s="312"/>
      <c r="H57" s="312"/>
      <c r="I57" s="312"/>
      <c r="J57" s="312"/>
      <c r="K57" s="312"/>
      <c r="L57" s="313"/>
    </row>
    <row r="58" spans="1:12">
      <c r="A58" s="577" t="s">
        <v>8</v>
      </c>
      <c r="B58" s="578"/>
      <c r="C58" s="318">
        <v>0.245</v>
      </c>
      <c r="D58" s="99"/>
      <c r="E58" s="96"/>
      <c r="F58" s="100"/>
      <c r="G58" s="456">
        <f>SUM(G23:H45)*C58</f>
        <v>0</v>
      </c>
      <c r="H58" s="452"/>
      <c r="I58" s="451">
        <f>SUM(I23:J41)*C58</f>
        <v>0</v>
      </c>
      <c r="J58" s="452"/>
      <c r="K58" s="451">
        <f>SUM(K23:L41)*C58</f>
        <v>0</v>
      </c>
      <c r="L58" s="452"/>
    </row>
    <row r="59" spans="1:12">
      <c r="A59" s="418" t="s">
        <v>10</v>
      </c>
      <c r="B59" s="419"/>
      <c r="C59" s="142">
        <v>7.0000000000000007E-2</v>
      </c>
      <c r="D59" s="99"/>
      <c r="E59" s="96"/>
      <c r="F59" s="100"/>
      <c r="G59" s="412">
        <f>SUM(G47:G50)*C59</f>
        <v>0</v>
      </c>
      <c r="H59" s="413"/>
      <c r="I59" s="423">
        <f>I46*C59</f>
        <v>0</v>
      </c>
      <c r="J59" s="413"/>
      <c r="K59" s="423">
        <f>K46*C59</f>
        <v>0</v>
      </c>
      <c r="L59" s="413"/>
    </row>
    <row r="60" spans="1:12">
      <c r="A60" s="418" t="s">
        <v>11</v>
      </c>
      <c r="B60" s="419"/>
      <c r="C60" s="142">
        <v>0.02</v>
      </c>
      <c r="D60" s="101"/>
      <c r="E60" s="102"/>
      <c r="F60" s="103"/>
      <c r="G60" s="412">
        <f>SUM(G52:G55)*C60</f>
        <v>0</v>
      </c>
      <c r="H60" s="413"/>
      <c r="I60" s="423">
        <f>I51*C60</f>
        <v>0</v>
      </c>
      <c r="J60" s="413"/>
      <c r="K60" s="423">
        <f>K51*C60</f>
        <v>0</v>
      </c>
      <c r="L60" s="413"/>
    </row>
    <row r="61" spans="1:12" ht="15">
      <c r="A61" s="406" t="s">
        <v>16</v>
      </c>
      <c r="B61" s="407"/>
      <c r="C61" s="581"/>
      <c r="D61" s="32"/>
      <c r="E61" s="33"/>
      <c r="F61" s="34"/>
      <c r="G61" s="412">
        <f>SUM(G56:H60)</f>
        <v>0</v>
      </c>
      <c r="H61" s="413"/>
      <c r="I61" s="423">
        <f>SUM(I56:J60)</f>
        <v>0</v>
      </c>
      <c r="J61" s="413"/>
      <c r="K61" s="423">
        <f>SUM(K56:L60)</f>
        <v>0</v>
      </c>
      <c r="L61" s="413"/>
    </row>
    <row r="62" spans="1:12" ht="15">
      <c r="A62" s="406" t="s">
        <v>17</v>
      </c>
      <c r="B62" s="407"/>
      <c r="C62" s="582"/>
      <c r="D62" s="32"/>
      <c r="E62" s="33"/>
      <c r="F62" s="34"/>
      <c r="G62" s="522">
        <f>SUM(G63:H64)</f>
        <v>0</v>
      </c>
      <c r="H62" s="522"/>
      <c r="I62" s="522">
        <f t="shared" ref="I62" si="10">SUM(I63:J64)</f>
        <v>0</v>
      </c>
      <c r="J62" s="522"/>
      <c r="K62" s="522">
        <f t="shared" ref="K62" si="11">SUM(K63:L64)</f>
        <v>0</v>
      </c>
      <c r="L62" s="522"/>
    </row>
    <row r="63" spans="1:12">
      <c r="A63" s="418" t="s">
        <v>158</v>
      </c>
      <c r="B63" s="419"/>
      <c r="C63" s="582"/>
      <c r="D63" s="32"/>
      <c r="E63" s="33"/>
      <c r="F63" s="34"/>
      <c r="G63" s="422"/>
      <c r="H63" s="417"/>
      <c r="I63" s="286"/>
      <c r="J63" s="287"/>
      <c r="K63" s="286"/>
      <c r="L63" s="287"/>
    </row>
    <row r="64" spans="1:12">
      <c r="A64" s="418" t="s">
        <v>159</v>
      </c>
      <c r="B64" s="419"/>
      <c r="C64" s="582"/>
      <c r="D64" s="32"/>
      <c r="E64" s="33"/>
      <c r="F64" s="34"/>
      <c r="G64" s="422"/>
      <c r="H64" s="417"/>
      <c r="I64" s="286"/>
      <c r="J64" s="287"/>
      <c r="K64" s="286"/>
      <c r="L64" s="287"/>
    </row>
    <row r="65" spans="1:12" ht="15">
      <c r="A65" s="406" t="s">
        <v>18</v>
      </c>
      <c r="B65" s="407"/>
      <c r="C65" s="582"/>
      <c r="D65" s="32"/>
      <c r="E65" s="33"/>
      <c r="F65" s="34"/>
      <c r="G65" s="416"/>
      <c r="H65" s="417"/>
      <c r="I65" s="422"/>
      <c r="J65" s="417"/>
      <c r="K65" s="422"/>
      <c r="L65" s="417"/>
    </row>
    <row r="66" spans="1:12" ht="15">
      <c r="A66" s="406" t="s">
        <v>19</v>
      </c>
      <c r="B66" s="407"/>
      <c r="C66" s="582"/>
      <c r="D66" s="32"/>
      <c r="E66" s="33"/>
      <c r="F66" s="34"/>
      <c r="G66" s="416"/>
      <c r="H66" s="417"/>
      <c r="I66" s="422"/>
      <c r="J66" s="417"/>
      <c r="K66" s="422"/>
      <c r="L66" s="417"/>
    </row>
    <row r="67" spans="1:12" ht="15">
      <c r="A67" s="406" t="s">
        <v>20</v>
      </c>
      <c r="B67" s="407"/>
      <c r="C67" s="582"/>
      <c r="D67" s="32"/>
      <c r="E67" s="33"/>
      <c r="F67" s="34"/>
      <c r="G67" s="20"/>
      <c r="H67" s="20"/>
      <c r="I67" s="20"/>
      <c r="J67" s="20"/>
      <c r="K67" s="20"/>
      <c r="L67" s="21"/>
    </row>
    <row r="68" spans="1:12">
      <c r="A68" s="418" t="s">
        <v>80</v>
      </c>
      <c r="B68" s="419"/>
      <c r="C68" s="582"/>
      <c r="D68" s="32"/>
      <c r="E68" s="33"/>
      <c r="F68" s="34"/>
      <c r="G68" s="584">
        <f>SUM(C84:C90)</f>
        <v>0</v>
      </c>
      <c r="H68" s="585"/>
      <c r="I68" s="422"/>
      <c r="J68" s="417"/>
      <c r="K68" s="422"/>
      <c r="L68" s="417"/>
    </row>
    <row r="69" spans="1:12">
      <c r="A69" s="418" t="s">
        <v>22</v>
      </c>
      <c r="B69" s="419"/>
      <c r="C69" s="582"/>
      <c r="D69" s="32"/>
      <c r="E69" s="33"/>
      <c r="F69" s="34"/>
      <c r="G69" s="416"/>
      <c r="H69" s="417"/>
      <c r="I69" s="422"/>
      <c r="J69" s="417"/>
      <c r="K69" s="422"/>
      <c r="L69" s="417"/>
    </row>
    <row r="70" spans="1:12">
      <c r="A70" s="418" t="s">
        <v>23</v>
      </c>
      <c r="B70" s="419"/>
      <c r="C70" s="582"/>
      <c r="D70" s="32"/>
      <c r="E70" s="33"/>
      <c r="F70" s="34"/>
      <c r="G70" s="416"/>
      <c r="H70" s="417"/>
      <c r="I70" s="422"/>
      <c r="J70" s="417"/>
      <c r="K70" s="422"/>
      <c r="L70" s="417"/>
    </row>
    <row r="71" spans="1:12" ht="15">
      <c r="A71" s="406" t="s">
        <v>162</v>
      </c>
      <c r="B71" s="407"/>
      <c r="C71" s="582"/>
      <c r="D71" s="32"/>
      <c r="E71" s="33"/>
      <c r="F71" s="34"/>
      <c r="G71" s="416"/>
      <c r="H71" s="417"/>
      <c r="I71" s="422"/>
      <c r="J71" s="417"/>
      <c r="K71" s="422"/>
      <c r="L71" s="417"/>
    </row>
    <row r="72" spans="1:12" ht="15">
      <c r="A72" s="406" t="s">
        <v>24</v>
      </c>
      <c r="B72" s="408"/>
      <c r="C72" s="582"/>
      <c r="D72" s="32"/>
      <c r="E72" s="33"/>
      <c r="F72" s="34"/>
      <c r="G72" s="416"/>
      <c r="H72" s="417"/>
      <c r="I72" s="422"/>
      <c r="J72" s="417"/>
      <c r="K72" s="422"/>
      <c r="L72" s="417"/>
    </row>
    <row r="73" spans="1:12" ht="15">
      <c r="A73" s="406" t="s">
        <v>25</v>
      </c>
      <c r="B73" s="407"/>
      <c r="C73" s="582"/>
      <c r="D73" s="32"/>
      <c r="E73" s="33"/>
      <c r="F73" s="34"/>
      <c r="G73" s="416"/>
      <c r="H73" s="417"/>
      <c r="I73" s="422"/>
      <c r="J73" s="417"/>
      <c r="K73" s="422"/>
      <c r="L73" s="417"/>
    </row>
    <row r="74" spans="1:12" ht="15">
      <c r="A74" s="406" t="s">
        <v>26</v>
      </c>
      <c r="B74" s="407"/>
      <c r="C74" s="582"/>
      <c r="D74" s="32"/>
      <c r="E74" s="33"/>
      <c r="F74" s="34"/>
      <c r="G74" s="416"/>
      <c r="H74" s="417"/>
      <c r="I74" s="422"/>
      <c r="J74" s="417"/>
      <c r="K74" s="422"/>
      <c r="L74" s="417"/>
    </row>
    <row r="75" spans="1:12" ht="15">
      <c r="A75" s="406" t="s">
        <v>27</v>
      </c>
      <c r="B75" s="407"/>
      <c r="C75" s="583"/>
      <c r="D75" s="35"/>
      <c r="E75" s="36"/>
      <c r="F75" s="37"/>
      <c r="G75" s="412">
        <f>G61+G62+G65+G66+G68+G69+G70+G71+G72+G73+G74</f>
        <v>0</v>
      </c>
      <c r="H75" s="413"/>
      <c r="I75" s="412">
        <f t="shared" ref="I75" si="12">I61+I62+I65+I66+I68+I69+I70+I71+I72+I73+I74</f>
        <v>0</v>
      </c>
      <c r="J75" s="413"/>
      <c r="K75" s="412">
        <f t="shared" ref="K75" si="13">K61+K62+K65+K66+K68+K69+K70+K71+K72+K73+K74</f>
        <v>0</v>
      </c>
      <c r="L75" s="413"/>
    </row>
    <row r="76" spans="1:12" ht="15">
      <c r="A76" s="365"/>
      <c r="B76" s="366"/>
      <c r="C76" s="16" t="s">
        <v>29</v>
      </c>
      <c r="D76" s="94"/>
      <c r="E76" s="94"/>
      <c r="F76" s="94"/>
      <c r="G76" s="19"/>
      <c r="H76" s="20"/>
      <c r="I76" s="20"/>
      <c r="J76" s="20"/>
      <c r="K76" s="20"/>
      <c r="L76" s="21"/>
    </row>
    <row r="77" spans="1:12" ht="15">
      <c r="A77" s="406" t="s">
        <v>28</v>
      </c>
      <c r="B77" s="407"/>
      <c r="C77" s="206">
        <f>IF(OR(B12="Select",B13="Select",G12="Select"),0,IF((AND(B12="Research",B13="On Campus",G12="No")),52%,IF((AND(B12="Instruction",B13="On Campus", G12="No")),56%,IF((AND(B12="Other",B13="On Campus", G12="No")),32.5%,IF(AND(B13="Off Campus",G12="No"),26%,IF(G12="Yes",G13))))))</f>
        <v>0</v>
      </c>
      <c r="D77" s="207"/>
      <c r="E77" s="207"/>
      <c r="F77" s="207"/>
      <c r="G77" s="423">
        <f>C77*B78</f>
        <v>0</v>
      </c>
      <c r="H77" s="413"/>
      <c r="I77" s="423">
        <f>C77*I75</f>
        <v>0</v>
      </c>
      <c r="J77" s="413"/>
      <c r="K77" s="423">
        <f>C77*K75</f>
        <v>0</v>
      </c>
      <c r="L77" s="413"/>
    </row>
    <row r="78" spans="1:12">
      <c r="A78" s="69" t="s">
        <v>30</v>
      </c>
      <c r="B78" s="210">
        <f>IF(AND(G12="No",(Year1!G68+Year2!G68+Year3!G68+Year4!G68+Year5!G68)&lt;=25000),G75-G71-G72-G73,IF(AND(G12="No",(Year1!G68+Year2!G68+Year3!G68+Year4!G68+Year5!G68)&gt;25000),G75-G68+SUM(G84:G90)-G71-G72-G73,IF((G12="Yes"),G75,)))</f>
        <v>0</v>
      </c>
      <c r="C78" s="29"/>
      <c r="D78" s="30"/>
      <c r="E78" s="30"/>
      <c r="F78" s="31"/>
      <c r="G78" s="20"/>
      <c r="H78" s="20"/>
      <c r="I78" s="20"/>
      <c r="J78" s="20"/>
      <c r="K78" s="20"/>
      <c r="L78" s="21"/>
    </row>
    <row r="79" spans="1:12" ht="15">
      <c r="A79" s="410" t="s">
        <v>31</v>
      </c>
      <c r="B79" s="411"/>
      <c r="C79" s="79"/>
      <c r="D79" s="212"/>
      <c r="E79" s="212"/>
      <c r="F79" s="213"/>
      <c r="G79" s="412">
        <f>G75+G77</f>
        <v>0</v>
      </c>
      <c r="H79" s="413"/>
      <c r="I79" s="423">
        <f>I75+I77</f>
        <v>0</v>
      </c>
      <c r="J79" s="413"/>
      <c r="K79" s="423">
        <f>K75+K77</f>
        <v>0</v>
      </c>
      <c r="L79" s="413"/>
    </row>
    <row r="80" spans="1:12">
      <c r="A80" s="23"/>
      <c r="B80" s="24"/>
      <c r="C80" s="117"/>
      <c r="D80" s="117"/>
      <c r="E80" s="117"/>
      <c r="F80" s="117"/>
      <c r="G80" s="117"/>
      <c r="H80" s="117"/>
      <c r="I80" s="117"/>
      <c r="J80" s="117"/>
      <c r="K80" s="117"/>
      <c r="L80" s="25"/>
    </row>
    <row r="81" spans="1:12">
      <c r="A81" s="367"/>
      <c r="B81" s="368"/>
      <c r="C81" s="394"/>
      <c r="D81" s="394"/>
      <c r="E81" s="394"/>
      <c r="F81" s="394"/>
      <c r="G81" s="394"/>
      <c r="H81" s="117"/>
      <c r="I81" s="117"/>
      <c r="J81" s="117"/>
      <c r="K81" s="117"/>
      <c r="L81" s="25"/>
    </row>
    <row r="82" spans="1:12">
      <c r="A82" s="537" t="s">
        <v>52</v>
      </c>
      <c r="B82" s="538"/>
      <c r="C82" s="395"/>
      <c r="D82" s="395"/>
      <c r="E82" s="395"/>
      <c r="F82" s="395"/>
      <c r="G82" s="395"/>
      <c r="H82" s="117"/>
      <c r="I82" s="117"/>
      <c r="J82" s="117"/>
      <c r="K82" s="117"/>
      <c r="L82" s="25"/>
    </row>
    <row r="83" spans="1:12">
      <c r="A83" s="383" t="s">
        <v>53</v>
      </c>
      <c r="B83" s="384"/>
      <c r="C83" s="370" t="s">
        <v>3</v>
      </c>
      <c r="D83" s="385"/>
      <c r="E83" s="385"/>
      <c r="F83" s="385"/>
      <c r="G83" s="80" t="s">
        <v>5</v>
      </c>
      <c r="H83" s="29"/>
      <c r="I83" s="30"/>
      <c r="J83" s="30"/>
      <c r="K83" s="30"/>
      <c r="L83" s="31"/>
    </row>
    <row r="84" spans="1:12">
      <c r="A84" s="489">
        <f>Year1!A84</f>
        <v>0</v>
      </c>
      <c r="B84" s="490"/>
      <c r="C84" s="118"/>
      <c r="D84" s="112"/>
      <c r="E84" s="113"/>
      <c r="F84" s="114"/>
      <c r="G84" s="109">
        <f>IF(AND(C84&gt;0,Year1!C84+Year2!C84+Year3!C84+Year4!C84+Year5!C84&gt;25000),(25000-(Year1!G84+Year2!G84+Year3!G84+Year4!G84)),C84)</f>
        <v>0</v>
      </c>
      <c r="H84" s="32"/>
      <c r="I84" s="33"/>
      <c r="J84" s="33"/>
      <c r="K84" s="33"/>
      <c r="L84" s="34"/>
    </row>
    <row r="85" spans="1:12">
      <c r="A85" s="489">
        <f>Year1!A85</f>
        <v>0</v>
      </c>
      <c r="B85" s="490"/>
      <c r="C85" s="118"/>
      <c r="D85" s="115"/>
      <c r="E85" s="111"/>
      <c r="F85" s="116"/>
      <c r="G85" s="109">
        <f>IF(AND(C85&gt;0,Year1!C85+Year2!C85+Year3!C85+Year4!C85+Year5!C85&gt;25000),(25000-(Year1!G85+Year2!G85+Year3!G85+Year4!G85)),C85)</f>
        <v>0</v>
      </c>
      <c r="H85" s="32"/>
      <c r="I85" s="33"/>
      <c r="J85" s="33"/>
      <c r="K85" s="33"/>
      <c r="L85" s="34"/>
    </row>
    <row r="86" spans="1:12">
      <c r="A86" s="489">
        <f>Year1!A86</f>
        <v>0</v>
      </c>
      <c r="B86" s="490"/>
      <c r="C86" s="118">
        <v>0</v>
      </c>
      <c r="D86" s="115"/>
      <c r="E86" s="111"/>
      <c r="F86" s="116"/>
      <c r="G86" s="109">
        <f>IF(AND(C86&gt;0,Year1!C86+Year2!C86+Year3!C86+Year4!C86+Year5!C86&gt;25000),(25000-(Year1!G86+Year2!G86+Year3!G86+Year4!G86)),C86)</f>
        <v>0</v>
      </c>
      <c r="H86" s="32"/>
      <c r="I86" s="33"/>
      <c r="J86" s="33"/>
      <c r="K86" s="33"/>
      <c r="L86" s="34"/>
    </row>
    <row r="87" spans="1:12">
      <c r="A87" s="535">
        <f>Year1!A87</f>
        <v>0</v>
      </c>
      <c r="B87" s="490"/>
      <c r="C87" s="118"/>
      <c r="D87" s="115"/>
      <c r="E87" s="111"/>
      <c r="F87" s="116"/>
      <c r="G87" s="109">
        <f>IF(AND(C87&gt;0,Year1!C87+Year2!C87+Year3!C87+Year4!C87+Year5!C87&gt;25000),(25000-(Year1!G87+Year2!G87+Year3!G87+Year4!G87)),C87)</f>
        <v>0</v>
      </c>
      <c r="H87" s="32"/>
      <c r="I87" s="33"/>
      <c r="J87" s="33"/>
      <c r="K87" s="33"/>
      <c r="L87" s="34"/>
    </row>
    <row r="88" spans="1:12">
      <c r="A88" s="489">
        <f>Year1!A88</f>
        <v>0</v>
      </c>
      <c r="B88" s="490"/>
      <c r="C88" s="78"/>
      <c r="D88" s="32"/>
      <c r="E88" s="33"/>
      <c r="F88" s="34"/>
      <c r="G88" s="109">
        <f>IF(AND(C88&gt;0,Year1!C88+Year2!C88+Year3!C88+Year4!C88+Year5!C88&gt;25000),(25000-(Year1!G88+Year2!G88+Year3!G88+Year4!G88)),C88)</f>
        <v>0</v>
      </c>
      <c r="H88" s="32"/>
      <c r="I88" s="33"/>
      <c r="J88" s="33"/>
      <c r="K88" s="33"/>
      <c r="L88" s="34"/>
    </row>
    <row r="89" spans="1:12">
      <c r="A89" s="489">
        <f>Year1!A89</f>
        <v>0</v>
      </c>
      <c r="B89" s="490"/>
      <c r="C89" s="78"/>
      <c r="D89" s="32"/>
      <c r="E89" s="33"/>
      <c r="F89" s="34"/>
      <c r="G89" s="109">
        <f>IF(AND(C89&gt;0,Year1!C89+Year2!C89+Year3!C89+Year4!C89+Year5!C89&gt;25000),(25000-(Year1!G89+Year2!G89+Year3!G89+Year4!G89)),C89)</f>
        <v>0</v>
      </c>
      <c r="H89" s="32"/>
      <c r="I89" s="33"/>
      <c r="J89" s="33"/>
      <c r="K89" s="33"/>
      <c r="L89" s="34"/>
    </row>
    <row r="90" spans="1:12">
      <c r="A90" s="489">
        <f>Year1!A90</f>
        <v>0</v>
      </c>
      <c r="B90" s="490"/>
      <c r="C90" s="78"/>
      <c r="D90" s="35"/>
      <c r="E90" s="36"/>
      <c r="F90" s="37"/>
      <c r="G90" s="109">
        <f>IF(AND(C90&gt;0,Year1!C90+Year2!C90+Year3!C90+Year4!C90+Year5!C90&gt;25000),(25000-(Year1!G90+Year2!G90+Year3!G90+Year4!G90)),C90)</f>
        <v>0</v>
      </c>
      <c r="H90" s="35"/>
      <c r="I90" s="36"/>
      <c r="J90" s="36"/>
      <c r="K90" s="36"/>
      <c r="L90" s="37"/>
    </row>
  </sheetData>
  <sheetProtection algorithmName="SHA-512" hashValue="ooU9IlK2L3Xuf1MfoxXN+ODwSc6aZmGJjqxafmHyhLZSM2rWGNEZge6/7/zEeTmNiUqDCPKCp3S+PG7HinspWg==" saltValue="AYCI0tZSj0c/pbtVMk/uCA==" spinCount="100000" sheet="1" objects="1" scenarios="1" selectLockedCells="1"/>
  <mergeCells count="225">
    <mergeCell ref="G63:H63"/>
    <mergeCell ref="G64:H64"/>
    <mergeCell ref="G43:H43"/>
    <mergeCell ref="G44:H44"/>
    <mergeCell ref="G45:H45"/>
    <mergeCell ref="G47:H47"/>
    <mergeCell ref="G48:H48"/>
    <mergeCell ref="G49:H49"/>
    <mergeCell ref="G50:H50"/>
    <mergeCell ref="G52:H52"/>
    <mergeCell ref="G53:H53"/>
    <mergeCell ref="I39:J39"/>
    <mergeCell ref="K39:L39"/>
    <mergeCell ref="A42:B42"/>
    <mergeCell ref="A43:B43"/>
    <mergeCell ref="A44:B44"/>
    <mergeCell ref="A45:B45"/>
    <mergeCell ref="A47:B47"/>
    <mergeCell ref="A48:B48"/>
    <mergeCell ref="A49:B49"/>
    <mergeCell ref="I42:J42"/>
    <mergeCell ref="K42:L42"/>
    <mergeCell ref="I43:J43"/>
    <mergeCell ref="K43:L43"/>
    <mergeCell ref="I44:J44"/>
    <mergeCell ref="K44:L44"/>
    <mergeCell ref="I45:J45"/>
    <mergeCell ref="K45:L45"/>
    <mergeCell ref="I47:J47"/>
    <mergeCell ref="K47:L47"/>
    <mergeCell ref="I48:J48"/>
    <mergeCell ref="I49:J49"/>
    <mergeCell ref="K48:L48"/>
    <mergeCell ref="K49:L49"/>
    <mergeCell ref="G42:H42"/>
    <mergeCell ref="K34:L34"/>
    <mergeCell ref="I35:J35"/>
    <mergeCell ref="K35:L35"/>
    <mergeCell ref="I36:J36"/>
    <mergeCell ref="K36:L36"/>
    <mergeCell ref="I37:J37"/>
    <mergeCell ref="K37:L37"/>
    <mergeCell ref="I38:J38"/>
    <mergeCell ref="K38:L38"/>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A70:B70"/>
    <mergeCell ref="G70:H70"/>
    <mergeCell ref="I70:J70"/>
    <mergeCell ref="K70:L70"/>
    <mergeCell ref="C12:F12"/>
    <mergeCell ref="C13:F13"/>
    <mergeCell ref="A1:L3"/>
    <mergeCell ref="A77:B77"/>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A68:B68"/>
    <mergeCell ref="G68:H68"/>
    <mergeCell ref="I68:J68"/>
    <mergeCell ref="K68:L68"/>
    <mergeCell ref="K61:L61"/>
    <mergeCell ref="G62:H62"/>
    <mergeCell ref="I62:J62"/>
    <mergeCell ref="K62:L62"/>
    <mergeCell ref="A65:B65"/>
    <mergeCell ref="G65:H65"/>
    <mergeCell ref="I65:J65"/>
    <mergeCell ref="K65:L65"/>
    <mergeCell ref="I61:J61"/>
    <mergeCell ref="C61:C75"/>
    <mergeCell ref="G61:H61"/>
    <mergeCell ref="A71:B71"/>
    <mergeCell ref="K71:L71"/>
    <mergeCell ref="A67:B67"/>
    <mergeCell ref="A69:B69"/>
    <mergeCell ref="G69:H69"/>
    <mergeCell ref="G71:H71"/>
    <mergeCell ref="I69:J69"/>
    <mergeCell ref="K69:L69"/>
    <mergeCell ref="K66:L66"/>
    <mergeCell ref="A66:B66"/>
    <mergeCell ref="G66:H66"/>
    <mergeCell ref="I66:J66"/>
    <mergeCell ref="A61:B61"/>
    <mergeCell ref="A62:B62"/>
    <mergeCell ref="A63:B63"/>
    <mergeCell ref="A64:B64"/>
    <mergeCell ref="A60:B60"/>
    <mergeCell ref="G60:H60"/>
    <mergeCell ref="I60:J60"/>
    <mergeCell ref="K60:L60"/>
    <mergeCell ref="A51:B51"/>
    <mergeCell ref="G51:H51"/>
    <mergeCell ref="I51:J51"/>
    <mergeCell ref="K51:L51"/>
    <mergeCell ref="A56:B56"/>
    <mergeCell ref="G56:H56"/>
    <mergeCell ref="I56:J56"/>
    <mergeCell ref="K56:L56"/>
    <mergeCell ref="A57:B57"/>
    <mergeCell ref="A52:B52"/>
    <mergeCell ref="A53:B53"/>
    <mergeCell ref="A54:B54"/>
    <mergeCell ref="A55:B55"/>
    <mergeCell ref="I52:J52"/>
    <mergeCell ref="K52:L52"/>
    <mergeCell ref="I53:J53"/>
    <mergeCell ref="I54:J54"/>
    <mergeCell ref="I55:J55"/>
    <mergeCell ref="K53:L53"/>
    <mergeCell ref="K54:L54"/>
    <mergeCell ref="A46:B46"/>
    <mergeCell ref="G46:H46"/>
    <mergeCell ref="I46:J46"/>
    <mergeCell ref="K46:L46"/>
    <mergeCell ref="A58:B58"/>
    <mergeCell ref="G58:H58"/>
    <mergeCell ref="I58:J58"/>
    <mergeCell ref="K58:L58"/>
    <mergeCell ref="A59:B59"/>
    <mergeCell ref="G59:H59"/>
    <mergeCell ref="I59:J59"/>
    <mergeCell ref="K59:L59"/>
    <mergeCell ref="A50:B50"/>
    <mergeCell ref="I50:J50"/>
    <mergeCell ref="K50:L50"/>
    <mergeCell ref="K55:L55"/>
    <mergeCell ref="G54:H54"/>
    <mergeCell ref="G55:H55"/>
    <mergeCell ref="G29:H29"/>
    <mergeCell ref="I29:J29"/>
    <mergeCell ref="K29:L29"/>
    <mergeCell ref="G30:H30"/>
    <mergeCell ref="I30:J30"/>
    <mergeCell ref="K30:L30"/>
    <mergeCell ref="A40:B40"/>
    <mergeCell ref="A41:B41"/>
    <mergeCell ref="G41:H41"/>
    <mergeCell ref="I41:J41"/>
    <mergeCell ref="G31:H31"/>
    <mergeCell ref="G32:H32"/>
    <mergeCell ref="G33:H33"/>
    <mergeCell ref="G34:H34"/>
    <mergeCell ref="G35:H35"/>
    <mergeCell ref="G36:H36"/>
    <mergeCell ref="G37:H37"/>
    <mergeCell ref="G38:H38"/>
    <mergeCell ref="G39:H39"/>
    <mergeCell ref="I32:J32"/>
    <mergeCell ref="K32:L32"/>
    <mergeCell ref="I33:J33"/>
    <mergeCell ref="K33:L33"/>
    <mergeCell ref="I34:J34"/>
    <mergeCell ref="G26:H26"/>
    <mergeCell ref="I26:J26"/>
    <mergeCell ref="K26:L26"/>
    <mergeCell ref="G27:H27"/>
    <mergeCell ref="I27:J27"/>
    <mergeCell ref="K27:L27"/>
    <mergeCell ref="G28:H28"/>
    <mergeCell ref="I28:J28"/>
    <mergeCell ref="K28:L28"/>
    <mergeCell ref="I24:J24"/>
    <mergeCell ref="K24:L24"/>
    <mergeCell ref="D21:D22"/>
    <mergeCell ref="E21:E22"/>
    <mergeCell ref="F21:F22"/>
    <mergeCell ref="B21:B22"/>
    <mergeCell ref="C21:C22"/>
    <mergeCell ref="G25:H25"/>
    <mergeCell ref="I25:J25"/>
    <mergeCell ref="K25:L25"/>
    <mergeCell ref="N1:T3"/>
    <mergeCell ref="A89:B89"/>
    <mergeCell ref="A90:B90"/>
    <mergeCell ref="A86:B86"/>
    <mergeCell ref="A87:B87"/>
    <mergeCell ref="A88:B88"/>
    <mergeCell ref="A82:B82"/>
    <mergeCell ref="A84:B84"/>
    <mergeCell ref="A85:B85"/>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s>
  <conditionalFormatting sqref="K14">
    <cfRule type="cellIs" dxfId="9" priority="20" stopIfTrue="1" operator="greaterThan">
      <formula>0.05</formula>
    </cfRule>
  </conditionalFormatting>
  <conditionalFormatting sqref="C23:C30 C32:C39">
    <cfRule type="cellIs" dxfId="8" priority="19"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7" priority="7" operator="beginsWith" text="months">
      <formula>LEFT(G23,LEN("months"))="months"</formula>
    </cfRule>
  </conditionalFormatting>
  <conditionalFormatting sqref="G46:H46 G51:H51">
    <cfRule type="beginsWith" dxfId="6" priority="6" operator="beginsWith" text="months">
      <formula>LEFT(G46,LEN("months"))="months"</formula>
    </cfRule>
  </conditionalFormatting>
  <conditionalFormatting sqref="G31:H31">
    <cfRule type="beginsWith" dxfId="5" priority="5" operator="beginsWith" text="months">
      <formula>LEFT(G31,LEN("months"))="months"</formula>
    </cfRule>
  </conditionalFormatting>
  <conditionalFormatting sqref="G41:H41">
    <cfRule type="beginsWith" dxfId="4" priority="4" operator="beginsWith" text="months">
      <formula>LEFT(G41,LEN("months"))="months"</formula>
    </cfRule>
  </conditionalFormatting>
  <conditionalFormatting sqref="G42:H45">
    <cfRule type="beginsWith" dxfId="3" priority="3" operator="beginsWith" text="months">
      <formula>LEFT(G42,LEN("months"))="months"</formula>
    </cfRule>
  </conditionalFormatting>
  <conditionalFormatting sqref="G47:H50">
    <cfRule type="beginsWith" dxfId="2" priority="2" operator="beginsWith" text="months">
      <formula>LEFT(G47,LEN("months"))="months"</formula>
    </cfRule>
  </conditionalFormatting>
  <conditionalFormatting sqref="G52:H55">
    <cfRule type="beginsWith" dxfId="1" priority="1" operator="beginsWith" text="months">
      <formula>LEFT(G52,LEN("months"))="months"</formula>
    </cfRule>
  </conditionalFormatting>
  <dataValidations count="3">
    <dataValidation type="decimal" allowBlank="1" showInputMessage="1" showErrorMessage="1" errorTitle="Appointment Term" error="Appointment term cannot exceed 12" sqref="E32:E39 E23:E30 E42:E55" xr:uid="{00000000-0002-0000-0400-000000000000}">
      <formula1>1</formula1>
      <formula2>12</formula2>
    </dataValidation>
    <dataValidation type="decimal" allowBlank="1" showInputMessage="1" showErrorMessage="1" errorTitle="Months Requested" error="Months requested cannot exceed 12" sqref="F32:F39 F23:F30 F41:F55" xr:uid="{00000000-0002-0000-0400-000001000000}">
      <formula1>0.1</formula1>
      <formula2>12</formula2>
    </dataValidation>
    <dataValidation type="decimal" allowBlank="1" showInputMessage="1" showErrorMessage="1" errorTitle="Appointment Term" error="Appointment term cannot exceed 12 months" sqref="E41" xr:uid="{00000000-0002-0000-0400-000002000000}">
      <formula1>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'Drop-Downs'!$A$16:$A$19</xm:f>
          </x14:formula1>
          <xm:sqref>B23:B30 B32:B39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249977111117893"/>
  </sheetPr>
  <dimension ref="A1:T77"/>
  <sheetViews>
    <sheetView showZeros="0" zoomScale="125" zoomScaleNormal="125" zoomScalePageLayoutView="125" workbookViewId="0">
      <selection activeCell="A31" sqref="A31:B31"/>
    </sheetView>
  </sheetViews>
  <sheetFormatPr defaultColWidth="8.7109375" defaultRowHeight="14.25"/>
  <cols>
    <col min="1" max="1" width="30.7109375" style="148" customWidth="1"/>
    <col min="2" max="2" width="15" style="148" customWidth="1"/>
    <col min="3" max="3" width="14.5703125" style="148" customWidth="1"/>
    <col min="4" max="4" width="11.85546875" style="148" customWidth="1"/>
    <col min="5" max="5" width="13.42578125" style="148" customWidth="1"/>
    <col min="6" max="7" width="12" style="148" customWidth="1"/>
    <col min="8" max="8" width="8.5703125" style="148" customWidth="1"/>
    <col min="9" max="9" width="8.7109375" style="148"/>
    <col min="10" max="10" width="10.28515625" style="148" customWidth="1"/>
    <col min="11" max="11" width="8.7109375" style="148"/>
    <col min="12" max="12" width="5.5703125" style="148" customWidth="1"/>
    <col min="13" max="13" width="5.5703125" style="145" customWidth="1"/>
    <col min="14" max="16384" width="8.7109375" style="145"/>
  </cols>
  <sheetData>
    <row r="1" spans="1:20" ht="12.75">
      <c r="A1" s="586" t="s">
        <v>152</v>
      </c>
      <c r="B1" s="587"/>
      <c r="C1" s="587"/>
      <c r="D1" s="587"/>
      <c r="E1" s="587"/>
      <c r="F1" s="587"/>
      <c r="G1" s="587"/>
      <c r="H1" s="587"/>
      <c r="I1" s="587"/>
      <c r="J1" s="587"/>
      <c r="K1" s="587"/>
      <c r="L1" s="588"/>
      <c r="N1" s="593" t="s">
        <v>54</v>
      </c>
      <c r="O1" s="594"/>
      <c r="P1" s="594"/>
      <c r="Q1" s="594"/>
      <c r="R1" s="594"/>
      <c r="S1" s="594"/>
      <c r="T1" s="595"/>
    </row>
    <row r="2" spans="1:20" ht="12.75">
      <c r="A2" s="589"/>
      <c r="B2" s="554"/>
      <c r="C2" s="554"/>
      <c r="D2" s="554"/>
      <c r="E2" s="554"/>
      <c r="F2" s="554"/>
      <c r="G2" s="554"/>
      <c r="H2" s="554"/>
      <c r="I2" s="554"/>
      <c r="J2" s="554"/>
      <c r="K2" s="554"/>
      <c r="L2" s="590"/>
      <c r="N2" s="596"/>
      <c r="O2" s="597"/>
      <c r="P2" s="597"/>
      <c r="Q2" s="597"/>
      <c r="R2" s="597"/>
      <c r="S2" s="597"/>
      <c r="T2" s="598"/>
    </row>
    <row r="3" spans="1:20" ht="13.5" thickBot="1">
      <c r="A3" s="591"/>
      <c r="B3" s="557"/>
      <c r="C3" s="557"/>
      <c r="D3" s="557"/>
      <c r="E3" s="557"/>
      <c r="F3" s="557"/>
      <c r="G3" s="557"/>
      <c r="H3" s="557"/>
      <c r="I3" s="557"/>
      <c r="J3" s="557"/>
      <c r="K3" s="557"/>
      <c r="L3" s="592"/>
      <c r="N3" s="599"/>
      <c r="O3" s="600"/>
      <c r="P3" s="600"/>
      <c r="Q3" s="600"/>
      <c r="R3" s="600"/>
      <c r="S3" s="600"/>
      <c r="T3" s="601"/>
    </row>
    <row r="4" spans="1:20">
      <c r="A4" s="163"/>
      <c r="B4" s="141"/>
      <c r="C4" s="141"/>
      <c r="D4" s="141"/>
      <c r="E4" s="141"/>
      <c r="F4" s="141"/>
      <c r="G4" s="141"/>
      <c r="H4" s="141"/>
      <c r="I4" s="141"/>
      <c r="J4" s="141"/>
      <c r="K4" s="141"/>
      <c r="L4" s="164"/>
    </row>
    <row r="5" spans="1:20" ht="15">
      <c r="A5" s="190" t="s">
        <v>1</v>
      </c>
      <c r="B5" s="496">
        <f>Year1!B5</f>
        <v>0</v>
      </c>
      <c r="C5" s="496"/>
      <c r="D5" s="496"/>
      <c r="E5" s="496"/>
      <c r="F5" s="496"/>
      <c r="G5" s="496"/>
      <c r="H5" s="496"/>
      <c r="I5" s="496"/>
      <c r="J5" s="496"/>
      <c r="K5" s="496"/>
      <c r="L5" s="497"/>
    </row>
    <row r="6" spans="1:20">
      <c r="A6" s="163"/>
      <c r="B6" s="141"/>
      <c r="C6" s="141"/>
      <c r="D6" s="141"/>
      <c r="E6" s="141"/>
      <c r="F6" s="141"/>
      <c r="G6" s="141"/>
      <c r="H6" s="141"/>
      <c r="I6" s="141"/>
      <c r="J6" s="141"/>
      <c r="K6" s="141"/>
      <c r="L6" s="164"/>
    </row>
    <row r="7" spans="1:20" ht="15">
      <c r="A7" s="190" t="s">
        <v>77</v>
      </c>
      <c r="B7" s="141"/>
      <c r="C7" s="530">
        <f>Year1!C7</f>
        <v>0</v>
      </c>
      <c r="D7" s="530"/>
      <c r="E7" s="530"/>
      <c r="F7" s="530"/>
      <c r="G7" s="530"/>
      <c r="H7" s="530" t="str">
        <f>Year1!H7</f>
        <v>Select Department</v>
      </c>
      <c r="I7" s="530"/>
      <c r="J7" s="530"/>
      <c r="K7" s="466">
        <f>Year1!K7</f>
        <v>0</v>
      </c>
      <c r="L7" s="466"/>
    </row>
    <row r="8" spans="1:20" ht="15">
      <c r="A8" s="190"/>
      <c r="B8" s="141"/>
      <c r="C8" s="530">
        <f>Year1!C8</f>
        <v>0</v>
      </c>
      <c r="D8" s="530"/>
      <c r="E8" s="530"/>
      <c r="F8" s="530"/>
      <c r="G8" s="530"/>
      <c r="H8" s="530">
        <f>Year1!H8</f>
        <v>0</v>
      </c>
      <c r="I8" s="530"/>
      <c r="J8" s="530"/>
      <c r="K8" s="466">
        <f>Year1!K8</f>
        <v>0</v>
      </c>
      <c r="L8" s="466"/>
    </row>
    <row r="9" spans="1:20" ht="15">
      <c r="A9" s="190"/>
      <c r="B9" s="141"/>
      <c r="C9" s="530">
        <f>Year1!C9</f>
        <v>0</v>
      </c>
      <c r="D9" s="530"/>
      <c r="E9" s="530"/>
      <c r="F9" s="530"/>
      <c r="G9" s="530"/>
      <c r="H9" s="530">
        <f>Year1!H9</f>
        <v>0</v>
      </c>
      <c r="I9" s="530"/>
      <c r="J9" s="530"/>
      <c r="K9" s="466">
        <f>Year1!K9</f>
        <v>0</v>
      </c>
      <c r="L9" s="466"/>
    </row>
    <row r="10" spans="1:20" ht="15">
      <c r="A10" s="190"/>
      <c r="B10" s="141"/>
      <c r="C10" s="141"/>
      <c r="D10" s="141"/>
      <c r="E10" s="141"/>
      <c r="F10" s="141"/>
      <c r="G10" s="141"/>
      <c r="H10" s="141"/>
      <c r="I10" s="141"/>
      <c r="J10" s="141"/>
      <c r="K10" s="141"/>
      <c r="L10" s="164"/>
    </row>
    <row r="11" spans="1:20">
      <c r="A11" s="181" t="s">
        <v>40</v>
      </c>
      <c r="B11" s="106">
        <f>IF(Year1!J13&lt;2,1,Year1!J13)</f>
        <v>1</v>
      </c>
      <c r="C11" s="133"/>
      <c r="D11" s="132"/>
      <c r="E11" s="141"/>
      <c r="F11" s="141"/>
      <c r="G11" s="141"/>
      <c r="H11" s="141"/>
      <c r="I11" s="141"/>
      <c r="J11" s="141"/>
      <c r="K11" s="141"/>
      <c r="L11" s="164"/>
    </row>
    <row r="12" spans="1:20">
      <c r="A12" s="181" t="s">
        <v>43</v>
      </c>
      <c r="B12" s="124" t="str">
        <f>Year1!B12</f>
        <v>Select</v>
      </c>
      <c r="C12" s="609" t="s">
        <v>45</v>
      </c>
      <c r="D12" s="603"/>
      <c r="E12" s="603"/>
      <c r="F12" s="610"/>
      <c r="G12" s="124" t="str">
        <f>Year1!G12</f>
        <v>Select</v>
      </c>
      <c r="H12" s="146"/>
      <c r="I12" s="146"/>
      <c r="J12" s="602"/>
      <c r="K12" s="602"/>
      <c r="L12" s="164"/>
    </row>
    <row r="13" spans="1:20">
      <c r="A13" s="181" t="s">
        <v>44</v>
      </c>
      <c r="B13" s="124" t="str">
        <f>Year1!B13</f>
        <v>Select</v>
      </c>
      <c r="C13" s="609" t="s">
        <v>39</v>
      </c>
      <c r="D13" s="603"/>
      <c r="E13" s="603"/>
      <c r="F13" s="610"/>
      <c r="G13" s="144">
        <f>Year1!G13</f>
        <v>0</v>
      </c>
      <c r="H13" s="146"/>
      <c r="I13" s="141"/>
      <c r="J13" s="141"/>
      <c r="K13" s="141"/>
      <c r="L13" s="164"/>
    </row>
    <row r="14" spans="1:20">
      <c r="A14" s="163"/>
      <c r="B14" s="141"/>
      <c r="C14" s="602"/>
      <c r="D14" s="602"/>
      <c r="E14" s="602"/>
      <c r="F14" s="602"/>
      <c r="G14" s="602"/>
      <c r="H14" s="146"/>
      <c r="I14" s="603"/>
      <c r="J14" s="603"/>
      <c r="K14" s="147"/>
      <c r="L14" s="164"/>
    </row>
    <row r="15" spans="1:20">
      <c r="A15" s="181" t="s">
        <v>92</v>
      </c>
      <c r="B15" s="124" t="str">
        <f>Year1!B15</f>
        <v>Select</v>
      </c>
      <c r="C15" s="141"/>
      <c r="D15" s="141"/>
      <c r="E15" s="141"/>
      <c r="F15" s="141"/>
      <c r="G15" s="141"/>
      <c r="H15" s="141"/>
      <c r="I15" s="141"/>
      <c r="J15" s="141"/>
      <c r="K15" s="141"/>
      <c r="L15" s="164"/>
    </row>
    <row r="16" spans="1:20">
      <c r="A16" s="181" t="s">
        <v>93</v>
      </c>
      <c r="B16" s="44">
        <f>Year1!B16</f>
        <v>0</v>
      </c>
      <c r="C16" s="181" t="s">
        <v>49</v>
      </c>
      <c r="D16" s="182">
        <f>IF(G66+I66+K66 &lt;&gt; 0,(I66+K66)/(G66+I66+K66),0)</f>
        <v>0</v>
      </c>
      <c r="E16" s="146"/>
      <c r="F16" s="146"/>
      <c r="G16" s="141"/>
      <c r="H16" s="141"/>
      <c r="I16" s="141"/>
      <c r="J16" s="141"/>
      <c r="K16" s="141"/>
      <c r="L16" s="164"/>
    </row>
    <row r="17" spans="1:12">
      <c r="A17" s="181" t="s">
        <v>42</v>
      </c>
      <c r="B17" s="45">
        <f>Year1!B17</f>
        <v>0</v>
      </c>
      <c r="C17" s="181" t="s">
        <v>50</v>
      </c>
      <c r="D17" s="184">
        <f>I66+K66</f>
        <v>0</v>
      </c>
      <c r="E17" s="146"/>
      <c r="F17" s="146"/>
      <c r="G17" s="141"/>
      <c r="H17" s="141"/>
      <c r="I17" s="141"/>
      <c r="J17" s="141"/>
      <c r="K17" s="141"/>
      <c r="L17" s="164"/>
    </row>
    <row r="18" spans="1:12">
      <c r="A18" s="201"/>
      <c r="B18" s="202"/>
      <c r="C18" s="165"/>
      <c r="D18" s="165"/>
      <c r="E18" s="165"/>
      <c r="F18" s="165"/>
      <c r="G18" s="165"/>
      <c r="H18" s="165"/>
      <c r="I18" s="165"/>
      <c r="J18" s="165"/>
      <c r="K18" s="165"/>
      <c r="L18" s="166"/>
    </row>
    <row r="19" spans="1:12">
      <c r="A19" s="203"/>
      <c r="B19" s="179"/>
      <c r="C19" s="179"/>
      <c r="D19" s="179"/>
      <c r="E19" s="179"/>
      <c r="F19" s="179"/>
      <c r="G19" s="179"/>
      <c r="H19" s="179"/>
      <c r="I19" s="179"/>
      <c r="J19" s="179"/>
      <c r="K19" s="179"/>
      <c r="L19" s="204"/>
    </row>
    <row r="20" spans="1:12">
      <c r="A20" s="203"/>
      <c r="B20" s="179"/>
      <c r="C20" s="179"/>
      <c r="D20" s="179"/>
      <c r="E20" s="179"/>
      <c r="F20" s="179"/>
      <c r="G20" s="604" t="s">
        <v>2</v>
      </c>
      <c r="H20" s="604"/>
      <c r="I20" s="604" t="s">
        <v>4</v>
      </c>
      <c r="J20" s="604"/>
      <c r="K20" s="604" t="s">
        <v>0</v>
      </c>
      <c r="L20" s="604"/>
    </row>
    <row r="21" spans="1:12" ht="29.25" customHeight="1">
      <c r="A21" s="605" t="s">
        <v>6</v>
      </c>
      <c r="B21" s="606"/>
      <c r="C21" s="333" t="s">
        <v>7</v>
      </c>
      <c r="D21" s="641" t="s">
        <v>95</v>
      </c>
      <c r="E21" s="641" t="s">
        <v>94</v>
      </c>
      <c r="F21" s="641" t="s">
        <v>96</v>
      </c>
      <c r="G21" s="149"/>
      <c r="H21" s="150"/>
      <c r="I21" s="607"/>
      <c r="J21" s="607"/>
      <c r="K21" s="607"/>
      <c r="L21" s="608"/>
    </row>
    <row r="22" spans="1:12">
      <c r="A22" s="611" t="s">
        <v>32</v>
      </c>
      <c r="B22" s="612"/>
      <c r="C22" s="167"/>
      <c r="D22" s="642"/>
      <c r="E22" s="642"/>
      <c r="F22" s="642"/>
      <c r="G22" s="151"/>
      <c r="H22" s="152"/>
      <c r="I22" s="152"/>
      <c r="J22" s="152"/>
      <c r="K22" s="152"/>
      <c r="L22" s="153"/>
    </row>
    <row r="23" spans="1:12">
      <c r="A23" s="489">
        <f>Year1!A23</f>
        <v>0</v>
      </c>
      <c r="B23" s="613"/>
      <c r="C23" s="154"/>
      <c r="D23" s="155"/>
      <c r="E23" s="155"/>
      <c r="F23" s="156"/>
      <c r="G23" s="456">
        <f>IFERROR(Year1!G23+Year2!G23+Year3!G23+Year4!G23+Year5!G23,0)</f>
        <v>0</v>
      </c>
      <c r="H23" s="452"/>
      <c r="I23" s="451">
        <f>Year1!I23+Year2!I23+Year3!I23+Year4!I23+Year5!I23</f>
        <v>0</v>
      </c>
      <c r="J23" s="452"/>
      <c r="K23" s="451">
        <f>Year1!K23+Year2!K23+Year3!K23+Year4!K23+Year5!K23</f>
        <v>0</v>
      </c>
      <c r="L23" s="452"/>
    </row>
    <row r="24" spans="1:12">
      <c r="A24" s="489">
        <f>Year1!A24</f>
        <v>0</v>
      </c>
      <c r="B24" s="613"/>
      <c r="C24" s="157"/>
      <c r="D24" s="147"/>
      <c r="E24" s="147"/>
      <c r="F24" s="158"/>
      <c r="G24" s="412">
        <f>Year1!G24+Year2!G24+Year3!G24+Year4!G24+Year5!G24</f>
        <v>0</v>
      </c>
      <c r="H24" s="413"/>
      <c r="I24" s="423">
        <f>Year1!I24+Year2!I24+Year3!I24+Year4!I24+Year5!I24</f>
        <v>0</v>
      </c>
      <c r="J24" s="413"/>
      <c r="K24" s="423">
        <f>Year1!K24+Year2!K24+Year3!K24+Year4!K24+Year5!K24</f>
        <v>0</v>
      </c>
      <c r="L24" s="413"/>
    </row>
    <row r="25" spans="1:12">
      <c r="A25" s="489">
        <f>Year1!A25</f>
        <v>0</v>
      </c>
      <c r="B25" s="613"/>
      <c r="C25" s="157"/>
      <c r="D25" s="147"/>
      <c r="E25" s="147"/>
      <c r="F25" s="158"/>
      <c r="G25" s="412">
        <f>Year1!G25+Year2!G25+Year3!G25+Year4!G25+Year5!G25</f>
        <v>0</v>
      </c>
      <c r="H25" s="413"/>
      <c r="I25" s="423">
        <f>Year1!I25+Year2!I25+Year3!I25+Year4!I25+Year5!I25</f>
        <v>0</v>
      </c>
      <c r="J25" s="413"/>
      <c r="K25" s="423">
        <f>Year1!K25+Year2!K25+Year3!K25+Year4!K25+Year5!K25</f>
        <v>0</v>
      </c>
      <c r="L25" s="413"/>
    </row>
    <row r="26" spans="1:12">
      <c r="A26" s="489">
        <f>Year1!A26</f>
        <v>0</v>
      </c>
      <c r="B26" s="613"/>
      <c r="C26" s="157"/>
      <c r="D26" s="147"/>
      <c r="E26" s="147"/>
      <c r="F26" s="158"/>
      <c r="G26" s="412">
        <f>Year1!G26+Year2!G26+Year3!G26+Year4!G26+Year5!G26</f>
        <v>0</v>
      </c>
      <c r="H26" s="413"/>
      <c r="I26" s="423">
        <f>Year1!I26+Year2!I26+Year3!I26+Year4!I26+Year5!I26</f>
        <v>0</v>
      </c>
      <c r="J26" s="413"/>
      <c r="K26" s="423">
        <f>Year1!K26+Year2!K26+Year3!K26+Year4!K26+Year5!K26</f>
        <v>0</v>
      </c>
      <c r="L26" s="413"/>
    </row>
    <row r="27" spans="1:12">
      <c r="A27" s="489">
        <f>Year1!A27</f>
        <v>0</v>
      </c>
      <c r="B27" s="613"/>
      <c r="C27" s="157"/>
      <c r="D27" s="147"/>
      <c r="E27" s="147"/>
      <c r="F27" s="158"/>
      <c r="G27" s="412">
        <f>Year1!G27+Year2!G27+Year3!G27+Year4!G27+Year5!G27</f>
        <v>0</v>
      </c>
      <c r="H27" s="413"/>
      <c r="I27" s="423">
        <f>Year1!I27+Year2!I27+Year3!I27+Year4!I27+Year5!I27</f>
        <v>0</v>
      </c>
      <c r="J27" s="413"/>
      <c r="K27" s="423">
        <f>Year1!K27+Year2!K27+Year3!K27+Year4!K27+Year5!K27</f>
        <v>0</v>
      </c>
      <c r="L27" s="413"/>
    </row>
    <row r="28" spans="1:12">
      <c r="A28" s="489">
        <f>Year1!A28</f>
        <v>0</v>
      </c>
      <c r="B28" s="613"/>
      <c r="C28" s="157"/>
      <c r="D28" s="147"/>
      <c r="E28" s="147"/>
      <c r="F28" s="158"/>
      <c r="G28" s="412">
        <f>Year1!G28+Year2!G28+Year3!G28+Year4!G28+Year5!G28</f>
        <v>0</v>
      </c>
      <c r="H28" s="413"/>
      <c r="I28" s="423">
        <f>Year1!I28+Year2!I28+Year3!I28+Year4!I28+Year5!I28</f>
        <v>0</v>
      </c>
      <c r="J28" s="413"/>
      <c r="K28" s="423">
        <f>Year1!K28+Year2!K28+Year3!K28+Year4!K28+Year5!K28</f>
        <v>0</v>
      </c>
      <c r="L28" s="413"/>
    </row>
    <row r="29" spans="1:12">
      <c r="A29" s="489">
        <f>Year1!A29</f>
        <v>0</v>
      </c>
      <c r="B29" s="613"/>
      <c r="C29" s="157"/>
      <c r="D29" s="147"/>
      <c r="E29" s="147"/>
      <c r="F29" s="158"/>
      <c r="G29" s="412">
        <f>Year1!G29+Year2!G29+Year3!G29+Year4!G29+Year5!G29</f>
        <v>0</v>
      </c>
      <c r="H29" s="413"/>
      <c r="I29" s="423">
        <f>Year1!I29+Year2!I29+Year3!I29+Year4!I29+Year5!I29</f>
        <v>0</v>
      </c>
      <c r="J29" s="413"/>
      <c r="K29" s="423">
        <f>Year1!K29+Year2!K29+Year3!K29+Year4!K29+Year5!K29</f>
        <v>0</v>
      </c>
      <c r="L29" s="413"/>
    </row>
    <row r="30" spans="1:12">
      <c r="A30" s="614">
        <f>Year1!A30</f>
        <v>0</v>
      </c>
      <c r="B30" s="615"/>
      <c r="C30" s="157"/>
      <c r="D30" s="147"/>
      <c r="E30" s="147"/>
      <c r="F30" s="158"/>
      <c r="G30" s="439">
        <f>Year1!G30+Year2!G30+Year3!G30+Year4!G30+Year5!G30</f>
        <v>0</v>
      </c>
      <c r="H30" s="432"/>
      <c r="I30" s="431">
        <f>Year1!I30+Year2!I30+Year3!I30+Year4!I30+Year5!I30</f>
        <v>0</v>
      </c>
      <c r="J30" s="432"/>
      <c r="K30" s="431">
        <f>Year1!K30+Year2!K30+Year3!K30+Year4!K30+Year5!K30</f>
        <v>0</v>
      </c>
      <c r="L30" s="432"/>
    </row>
    <row r="31" spans="1:12">
      <c r="A31" s="633" t="s">
        <v>160</v>
      </c>
      <c r="B31" s="634"/>
      <c r="C31" s="336"/>
      <c r="D31" s="336"/>
      <c r="E31" s="336"/>
      <c r="F31" s="336"/>
      <c r="G31" s="334"/>
      <c r="H31" s="334"/>
      <c r="I31" s="334"/>
      <c r="J31" s="334"/>
      <c r="K31" s="334"/>
      <c r="L31" s="335"/>
    </row>
    <row r="32" spans="1:12">
      <c r="A32" s="635">
        <f>Year1!A32</f>
        <v>0</v>
      </c>
      <c r="B32" s="636"/>
      <c r="C32" s="157"/>
      <c r="D32" s="147"/>
      <c r="E32" s="147"/>
      <c r="F32" s="158"/>
      <c r="G32" s="456">
        <f>Year1!G32+Year2!G32+Year3!G32+Year4!G32+Year5!G32</f>
        <v>0</v>
      </c>
      <c r="H32" s="452"/>
      <c r="I32" s="431">
        <f>Year1!I32+Year2!I32+Year3!I32+Year4!I32+Year5!I32</f>
        <v>0</v>
      </c>
      <c r="J32" s="432"/>
      <c r="K32" s="431">
        <f>Year1!K32+Year2!K32+Year3!K32+Year4!K32+Year5!K32</f>
        <v>0</v>
      </c>
      <c r="L32" s="432"/>
    </row>
    <row r="33" spans="1:12">
      <c r="A33" s="489">
        <f>Year1!A33</f>
        <v>0</v>
      </c>
      <c r="B33" s="613"/>
      <c r="C33" s="157"/>
      <c r="D33" s="147"/>
      <c r="E33" s="147"/>
      <c r="F33" s="158"/>
      <c r="G33" s="456">
        <f>Year1!G33+Year2!G33+Year3!G33+Year4!G33+Year5!G33</f>
        <v>0</v>
      </c>
      <c r="H33" s="452"/>
      <c r="I33" s="431">
        <f>Year1!I33+Year2!I33+Year3!I33+Year4!I33+Year5!I33</f>
        <v>0</v>
      </c>
      <c r="J33" s="432"/>
      <c r="K33" s="431">
        <f>Year1!K33+Year2!K33+Year3!K33+Year4!K33+Year5!K33</f>
        <v>0</v>
      </c>
      <c r="L33" s="432"/>
    </row>
    <row r="34" spans="1:12">
      <c r="A34" s="489">
        <f>Year1!A34</f>
        <v>0</v>
      </c>
      <c r="B34" s="613"/>
      <c r="C34" s="157"/>
      <c r="D34" s="147"/>
      <c r="E34" s="147"/>
      <c r="F34" s="158"/>
      <c r="G34" s="456">
        <f>Year1!G34+Year2!G34+Year3!G34+Year4!G34+Year5!G34</f>
        <v>0</v>
      </c>
      <c r="H34" s="452"/>
      <c r="I34" s="431">
        <f>Year1!I34+Year2!I34+Year3!I34+Year4!I34+Year5!I34</f>
        <v>0</v>
      </c>
      <c r="J34" s="432"/>
      <c r="K34" s="431">
        <f>Year1!K34+Year2!K34+Year3!K34+Year4!K34+Year5!K34</f>
        <v>0</v>
      </c>
      <c r="L34" s="432"/>
    </row>
    <row r="35" spans="1:12">
      <c r="A35" s="489">
        <f>Year1!A35</f>
        <v>0</v>
      </c>
      <c r="B35" s="613"/>
      <c r="C35" s="157"/>
      <c r="D35" s="147"/>
      <c r="E35" s="147"/>
      <c r="F35" s="158"/>
      <c r="G35" s="456">
        <f>Year1!G35+Year2!G35+Year3!G35+Year4!G35+Year5!G35</f>
        <v>0</v>
      </c>
      <c r="H35" s="452"/>
      <c r="I35" s="431">
        <f>Year1!I35+Year2!I35+Year3!I35+Year4!I35+Year5!I35</f>
        <v>0</v>
      </c>
      <c r="J35" s="432"/>
      <c r="K35" s="431">
        <f>Year1!K35+Year2!K35+Year3!K35+Year4!K35+Year5!K35</f>
        <v>0</v>
      </c>
      <c r="L35" s="432"/>
    </row>
    <row r="36" spans="1:12">
      <c r="A36" s="489">
        <f>Year1!A36</f>
        <v>0</v>
      </c>
      <c r="B36" s="613"/>
      <c r="C36" s="157"/>
      <c r="D36" s="147"/>
      <c r="E36" s="147"/>
      <c r="F36" s="158"/>
      <c r="G36" s="456">
        <f>Year1!G36+Year2!G36+Year3!G36+Year4!G36+Year5!G36</f>
        <v>0</v>
      </c>
      <c r="H36" s="452"/>
      <c r="I36" s="431">
        <f>Year1!I36+Year2!I36+Year3!I36+Year4!I36+Year5!I36</f>
        <v>0</v>
      </c>
      <c r="J36" s="432"/>
      <c r="K36" s="431">
        <f>Year1!K36+Year2!K36+Year3!K36+Year4!K36+Year5!K36</f>
        <v>0</v>
      </c>
      <c r="L36" s="432"/>
    </row>
    <row r="37" spans="1:12">
      <c r="A37" s="489">
        <f>Year1!A37</f>
        <v>0</v>
      </c>
      <c r="B37" s="613"/>
      <c r="C37" s="157"/>
      <c r="D37" s="147"/>
      <c r="E37" s="147"/>
      <c r="F37" s="158"/>
      <c r="G37" s="456">
        <f>Year1!G37+Year2!G37+Year3!G37+Year4!G37+Year5!G37</f>
        <v>0</v>
      </c>
      <c r="H37" s="452"/>
      <c r="I37" s="431">
        <f>Year1!I37+Year2!I37+Year3!I37+Year4!I37+Year5!I37</f>
        <v>0</v>
      </c>
      <c r="J37" s="432"/>
      <c r="K37" s="431">
        <f>Year1!K37+Year2!K37+Year3!K37+Year4!K37+Year5!K37</f>
        <v>0</v>
      </c>
      <c r="L37" s="432"/>
    </row>
    <row r="38" spans="1:12">
      <c r="A38" s="489">
        <f>Year1!A38</f>
        <v>0</v>
      </c>
      <c r="B38" s="613"/>
      <c r="C38" s="157"/>
      <c r="D38" s="147"/>
      <c r="E38" s="147"/>
      <c r="F38" s="158"/>
      <c r="G38" s="456">
        <f>Year1!G38+Year2!G38+Year3!G38+Year4!G38+Year5!G38</f>
        <v>0</v>
      </c>
      <c r="H38" s="452"/>
      <c r="I38" s="431">
        <f>Year1!I38+Year2!I38+Year3!I38+Year4!I38+Year5!I38</f>
        <v>0</v>
      </c>
      <c r="J38" s="432"/>
      <c r="K38" s="431">
        <f>Year1!K38+Year2!K38+Year3!K38+Year4!K38+Year5!K38</f>
        <v>0</v>
      </c>
      <c r="L38" s="432"/>
    </row>
    <row r="39" spans="1:12">
      <c r="A39" s="489">
        <f>Year1!A39</f>
        <v>0</v>
      </c>
      <c r="B39" s="613"/>
      <c r="C39" s="157"/>
      <c r="D39" s="147"/>
      <c r="E39" s="147"/>
      <c r="F39" s="158"/>
      <c r="G39" s="637">
        <f>Year1!G39+Year2!G39+Year3!G39+Year4!G39+Year5!G39</f>
        <v>0</v>
      </c>
      <c r="H39" s="638"/>
      <c r="I39" s="431">
        <f>Year1!I39+Year2!I39+Year3!I39+Year4!I39+Year5!I39</f>
        <v>0</v>
      </c>
      <c r="J39" s="432"/>
      <c r="K39" s="431">
        <f>Year1!K39+Year2!K39+Year3!K39+Year4!K39+Year5!K39</f>
        <v>0</v>
      </c>
      <c r="L39" s="432"/>
    </row>
    <row r="40" spans="1:12" ht="28.5">
      <c r="A40" s="616"/>
      <c r="B40" s="617"/>
      <c r="C40" s="290" t="s">
        <v>12</v>
      </c>
      <c r="D40" s="325" t="s">
        <v>95</v>
      </c>
      <c r="E40" s="290" t="s">
        <v>94</v>
      </c>
      <c r="F40" s="290" t="s">
        <v>96</v>
      </c>
      <c r="G40" s="159"/>
      <c r="H40" s="159"/>
      <c r="I40" s="159"/>
      <c r="J40" s="159"/>
      <c r="K40" s="159"/>
      <c r="L40" s="160"/>
    </row>
    <row r="41" spans="1:12">
      <c r="A41" s="618" t="s">
        <v>9</v>
      </c>
      <c r="B41" s="619"/>
      <c r="C41" s="163"/>
      <c r="D41" s="141"/>
      <c r="E41" s="141"/>
      <c r="F41" s="164"/>
      <c r="G41" s="456">
        <f>SUM(Year1!G42:G45,Year2!G42:G45,Year3!G42:G45,Year4!G42:G45,Year5!G42:G45)</f>
        <v>0</v>
      </c>
      <c r="H41" s="452"/>
      <c r="I41" s="456">
        <f>SUM(Year1!I42:I45,Year2!I42:I45,Year3!I42:I45,Year4!I42:I45,Year5!I42:I45)</f>
        <v>0</v>
      </c>
      <c r="J41" s="452"/>
      <c r="K41" s="456">
        <f>SUM(Year1!K42:K45,Year2!K42:K45,Year3!K42:K45,Year4!K42:K45,Year5!K42:K45)</f>
        <v>0</v>
      </c>
      <c r="L41" s="452"/>
    </row>
    <row r="42" spans="1:12">
      <c r="A42" s="620" t="s">
        <v>10</v>
      </c>
      <c r="B42" s="621"/>
      <c r="C42" s="163"/>
      <c r="D42" s="141"/>
      <c r="E42" s="141"/>
      <c r="F42" s="164"/>
      <c r="G42" s="456">
        <f>SUM(Year1!G47:G50,Year2!G47:G50,Year3!G47:G50,Year4!G47:G50,Year5!G47:G50)</f>
        <v>0</v>
      </c>
      <c r="H42" s="452"/>
      <c r="I42" s="456">
        <f>SUM(Year1!I47:I50,Year2!I47:I50,Year3!I47:I50,Year4!I47:I50,Year5!I47:I50)</f>
        <v>0</v>
      </c>
      <c r="J42" s="452"/>
      <c r="K42" s="456">
        <f>SUM(Year1!K47:K50,Year2!K47:K50,Year3!K47:K50,Year4!K47:K50,Year5!K47:K50)</f>
        <v>0</v>
      </c>
      <c r="L42" s="452"/>
    </row>
    <row r="43" spans="1:12">
      <c r="A43" s="620" t="s">
        <v>11</v>
      </c>
      <c r="B43" s="621"/>
      <c r="C43" s="163"/>
      <c r="D43" s="141"/>
      <c r="E43" s="141"/>
      <c r="F43" s="164"/>
      <c r="G43" s="456">
        <f>SUM(Year1!G52:G55,Year2!G52:G55,Year3!G52:G55,Year4!G52:G55,Year5!G52:G55)</f>
        <v>0</v>
      </c>
      <c r="H43" s="452"/>
      <c r="I43" s="456">
        <f>SUM(Year1!I52:I55,Year2!I52:I55,Year3!I52:I55,Year4!I52:I55,Year5!I52:I55)</f>
        <v>0</v>
      </c>
      <c r="J43" s="452"/>
      <c r="K43" s="456">
        <f>SUM(Year1!K52:K55,Year2!K52:K55,Year3!K52:K55,Year4!K52:K55,Year5!K52:K55)</f>
        <v>0</v>
      </c>
      <c r="L43" s="452"/>
    </row>
    <row r="44" spans="1:12" ht="15">
      <c r="A44" s="622" t="s">
        <v>13</v>
      </c>
      <c r="B44" s="623"/>
      <c r="C44" s="163"/>
      <c r="D44" s="141"/>
      <c r="E44" s="141"/>
      <c r="F44" s="164"/>
      <c r="G44" s="439">
        <f>SUM(G23:H43)</f>
        <v>0</v>
      </c>
      <c r="H44" s="432"/>
      <c r="I44" s="431">
        <f>SUM(I23:J43)</f>
        <v>0</v>
      </c>
      <c r="J44" s="432"/>
      <c r="K44" s="431">
        <f>SUM(K23:L43)</f>
        <v>0</v>
      </c>
      <c r="L44" s="432"/>
    </row>
    <row r="45" spans="1:12" ht="15">
      <c r="A45" s="622" t="s">
        <v>14</v>
      </c>
      <c r="B45" s="623"/>
      <c r="C45" s="340" t="s">
        <v>15</v>
      </c>
      <c r="D45" s="337"/>
      <c r="E45" s="337"/>
      <c r="F45" s="337"/>
      <c r="G45" s="338"/>
      <c r="H45" s="338"/>
      <c r="I45" s="338"/>
      <c r="J45" s="338"/>
      <c r="K45" s="338"/>
      <c r="L45" s="339"/>
    </row>
    <row r="46" spans="1:12">
      <c r="A46" s="624" t="s">
        <v>8</v>
      </c>
      <c r="B46" s="625"/>
      <c r="C46" s="318">
        <v>0.245</v>
      </c>
      <c r="D46" s="168"/>
      <c r="E46" s="169"/>
      <c r="F46" s="170"/>
      <c r="G46" s="456">
        <f>SUM(G23:H41)*C46</f>
        <v>0</v>
      </c>
      <c r="H46" s="452"/>
      <c r="I46" s="451">
        <f>SUM(I23:J41)*C46</f>
        <v>0</v>
      </c>
      <c r="J46" s="452"/>
      <c r="K46" s="451">
        <f>SUM(K23:L41)*C46</f>
        <v>0</v>
      </c>
      <c r="L46" s="452"/>
    </row>
    <row r="47" spans="1:12">
      <c r="A47" s="624" t="s">
        <v>10</v>
      </c>
      <c r="B47" s="625"/>
      <c r="C47" s="142">
        <v>7.0000000000000007E-2</v>
      </c>
      <c r="D47" s="168"/>
      <c r="E47" s="169"/>
      <c r="F47" s="170"/>
      <c r="G47" s="412">
        <f>G42*C47</f>
        <v>0</v>
      </c>
      <c r="H47" s="413"/>
      <c r="I47" s="423">
        <f>I42*C47</f>
        <v>0</v>
      </c>
      <c r="J47" s="413"/>
      <c r="K47" s="423">
        <f>K42*C47</f>
        <v>0</v>
      </c>
      <c r="L47" s="413"/>
    </row>
    <row r="48" spans="1:12">
      <c r="A48" s="624" t="s">
        <v>11</v>
      </c>
      <c r="B48" s="625"/>
      <c r="C48" s="142">
        <v>0.02</v>
      </c>
      <c r="D48" s="171"/>
      <c r="E48" s="172"/>
      <c r="F48" s="173"/>
      <c r="G48" s="412">
        <f>G43*C48</f>
        <v>0</v>
      </c>
      <c r="H48" s="413"/>
      <c r="I48" s="423">
        <f>I43*C48</f>
        <v>0</v>
      </c>
      <c r="J48" s="413"/>
      <c r="K48" s="423">
        <f>K43*C48</f>
        <v>0</v>
      </c>
      <c r="L48" s="413"/>
    </row>
    <row r="49" spans="1:12" ht="15">
      <c r="A49" s="605" t="s">
        <v>16</v>
      </c>
      <c r="B49" s="606"/>
      <c r="C49" s="626"/>
      <c r="D49" s="141"/>
      <c r="E49" s="141"/>
      <c r="F49" s="141"/>
      <c r="G49" s="423">
        <f>SUM(G44:H48)</f>
        <v>0</v>
      </c>
      <c r="H49" s="413"/>
      <c r="I49" s="423">
        <f>SUM(I44:J48)</f>
        <v>0</v>
      </c>
      <c r="J49" s="413"/>
      <c r="K49" s="423">
        <f>SUM(K44:L48)</f>
        <v>0</v>
      </c>
      <c r="L49" s="413"/>
    </row>
    <row r="50" spans="1:12" ht="15">
      <c r="A50" s="605" t="s">
        <v>17</v>
      </c>
      <c r="B50" s="606"/>
      <c r="C50" s="627"/>
      <c r="D50" s="141"/>
      <c r="E50" s="141"/>
      <c r="F50" s="141"/>
      <c r="G50" s="423">
        <f>Year1!G62+Year2!G62+Year3!G62+Year4!G62+Year5!G62</f>
        <v>0</v>
      </c>
      <c r="H50" s="413"/>
      <c r="I50" s="423">
        <f>Year1!I62+Year2!I62+Year3!I62+Year4!I62+Year5!I62</f>
        <v>0</v>
      </c>
      <c r="J50" s="413"/>
      <c r="K50" s="423">
        <f>Year1!K62+Year2!K62+Year3!K62+Year4!K62+Year5!K62</f>
        <v>0</v>
      </c>
      <c r="L50" s="413"/>
    </row>
    <row r="51" spans="1:12">
      <c r="A51" s="639" t="s">
        <v>158</v>
      </c>
      <c r="B51" s="640"/>
      <c r="C51" s="627"/>
      <c r="D51" s="141"/>
      <c r="E51" s="141"/>
      <c r="F51" s="141"/>
      <c r="G51" s="423">
        <f>Year1!G63+Year2!G63+Year3!G63+Year4!G63+Year5!G63</f>
        <v>0</v>
      </c>
      <c r="H51" s="413"/>
      <c r="I51" s="423">
        <f>Year1!I63+Year2!I63+Year3!I63+Year4!I63+Year5!I63</f>
        <v>0</v>
      </c>
      <c r="J51" s="413"/>
      <c r="K51" s="423">
        <f>Year1!K63+Year2!K63+Year3!K63+Year4!K63+Year5!K63</f>
        <v>0</v>
      </c>
      <c r="L51" s="413"/>
    </row>
    <row r="52" spans="1:12">
      <c r="A52" s="639" t="s">
        <v>159</v>
      </c>
      <c r="B52" s="640"/>
      <c r="C52" s="627"/>
      <c r="D52" s="141"/>
      <c r="E52" s="141"/>
      <c r="F52" s="141"/>
      <c r="G52" s="423">
        <f>Year1!G64+Year2!G64+Year3!G64+Year4!G64+Year5!G64</f>
        <v>0</v>
      </c>
      <c r="H52" s="413"/>
      <c r="I52" s="423">
        <f>Year1!I64+Year2!I64+Year3!I64+Year4!I64+Year5!I64</f>
        <v>0</v>
      </c>
      <c r="J52" s="413"/>
      <c r="K52" s="423">
        <f>Year1!K64+Year2!K64+Year3!K64+Year4!K64+Year5!K64</f>
        <v>0</v>
      </c>
      <c r="L52" s="413"/>
    </row>
    <row r="53" spans="1:12" ht="15">
      <c r="A53" s="605" t="s">
        <v>18</v>
      </c>
      <c r="B53" s="606"/>
      <c r="C53" s="627"/>
      <c r="D53" s="141"/>
      <c r="E53" s="141"/>
      <c r="F53" s="141"/>
      <c r="G53" s="423">
        <f>Year1!G65+Year2!G65+Year3!G65+Year4!G65+Year5!G65</f>
        <v>0</v>
      </c>
      <c r="H53" s="413"/>
      <c r="I53" s="423">
        <f>Year1!I65+Year2!I65+Year3!I65+Year4!I65+Year5!I65</f>
        <v>0</v>
      </c>
      <c r="J53" s="413"/>
      <c r="K53" s="423">
        <f>Year1!K65+Year2!K65+Year3!K65+Year4!K65+Year5!K65</f>
        <v>0</v>
      </c>
      <c r="L53" s="413"/>
    </row>
    <row r="54" spans="1:12" ht="15">
      <c r="A54" s="605" t="s">
        <v>19</v>
      </c>
      <c r="B54" s="606"/>
      <c r="C54" s="627"/>
      <c r="D54" s="141"/>
      <c r="E54" s="141"/>
      <c r="F54" s="141"/>
      <c r="G54" s="423">
        <f>Year1!G66+Year2!G66+Year3!G66+Year4!G66+Year5!G66</f>
        <v>0</v>
      </c>
      <c r="H54" s="413"/>
      <c r="I54" s="423">
        <f>Year1!I66+Year2!I66+Year3!I66+Year4!I66+Year5!I66</f>
        <v>0</v>
      </c>
      <c r="J54" s="413"/>
      <c r="K54" s="423">
        <f>Year1!K66+Year2!K66+Year3!K66+Year4!K66+Year5!K66</f>
        <v>0</v>
      </c>
      <c r="L54" s="413"/>
    </row>
    <row r="55" spans="1:12" ht="15">
      <c r="A55" s="605" t="s">
        <v>20</v>
      </c>
      <c r="B55" s="606"/>
      <c r="C55" s="627"/>
      <c r="D55" s="141"/>
      <c r="E55" s="141"/>
      <c r="F55" s="141"/>
      <c r="G55" s="127"/>
      <c r="H55" s="125"/>
      <c r="I55" s="125"/>
      <c r="J55" s="125"/>
      <c r="K55" s="125"/>
      <c r="L55" s="126"/>
    </row>
    <row r="56" spans="1:12">
      <c r="A56" s="624" t="s">
        <v>21</v>
      </c>
      <c r="B56" s="625"/>
      <c r="C56" s="627"/>
      <c r="D56" s="141"/>
      <c r="E56" s="141"/>
      <c r="F56" s="141"/>
      <c r="G56" s="423">
        <f>Year1!G68+Year2!G68+Year3!G68+Year4!G68+Year5!G68</f>
        <v>0</v>
      </c>
      <c r="H56" s="413"/>
      <c r="I56" s="423">
        <f>Year1!I68+Year2!I68+Year3!I68+Year4!I68+Year5!I68</f>
        <v>0</v>
      </c>
      <c r="J56" s="413"/>
      <c r="K56" s="423">
        <f>Year1!K68+Year2!K68+Year3!K68+Year4!K68+Year5!K68</f>
        <v>0</v>
      </c>
      <c r="L56" s="413"/>
    </row>
    <row r="57" spans="1:12">
      <c r="A57" s="624" t="s">
        <v>22</v>
      </c>
      <c r="B57" s="625"/>
      <c r="C57" s="627"/>
      <c r="D57" s="141"/>
      <c r="E57" s="141"/>
      <c r="F57" s="141"/>
      <c r="G57" s="423">
        <f>Year1!G69+Year2!G69+Year3!G69+Year4!G69+Year5!G69</f>
        <v>0</v>
      </c>
      <c r="H57" s="413"/>
      <c r="I57" s="423">
        <f>Year1!I69+Year2!I69+Year3!I69+Year4!I69+Year5!I69</f>
        <v>0</v>
      </c>
      <c r="J57" s="413"/>
      <c r="K57" s="423">
        <f>Year1!K69+Year2!K69+Year3!K69+Year4!K69+Year5!K69</f>
        <v>0</v>
      </c>
      <c r="L57" s="413"/>
    </row>
    <row r="58" spans="1:12">
      <c r="A58" s="624" t="s">
        <v>23</v>
      </c>
      <c r="B58" s="625"/>
      <c r="C58" s="627"/>
      <c r="D58" s="141"/>
      <c r="E58" s="141"/>
      <c r="F58" s="141"/>
      <c r="G58" s="423">
        <f>Year1!G70+Year2!G70+Year3!G70+Year4!G70+Year5!G70</f>
        <v>0</v>
      </c>
      <c r="H58" s="413"/>
      <c r="I58" s="423">
        <f>Year1!I70+Year2!I70+Year3!I70+Year4!I70+Year5!I70</f>
        <v>0</v>
      </c>
      <c r="J58" s="413"/>
      <c r="K58" s="423">
        <f>Year1!K70+Year2!K70+Year3!K70+Year4!K70+Year5!K70</f>
        <v>0</v>
      </c>
      <c r="L58" s="413"/>
    </row>
    <row r="59" spans="1:12" ht="15">
      <c r="A59" s="605" t="s">
        <v>162</v>
      </c>
      <c r="B59" s="606"/>
      <c r="C59" s="627"/>
      <c r="D59" s="141"/>
      <c r="E59" s="141"/>
      <c r="F59" s="141"/>
      <c r="G59" s="423">
        <f>Year1!G71+Year2!G71+Year3!G71+Year4!G71+Year5!G71</f>
        <v>0</v>
      </c>
      <c r="H59" s="413"/>
      <c r="I59" s="423">
        <f>Year1!I71+Year2!I71+Year3!I71+Year4!I71+Year5!I71</f>
        <v>0</v>
      </c>
      <c r="J59" s="413"/>
      <c r="K59" s="423">
        <f>Year1!K71+Year2!K71+Year3!K71+Year4!K71+Year5!K71</f>
        <v>0</v>
      </c>
      <c r="L59" s="413"/>
    </row>
    <row r="60" spans="1:12" ht="15">
      <c r="A60" s="605" t="s">
        <v>24</v>
      </c>
      <c r="B60" s="612"/>
      <c r="C60" s="627"/>
      <c r="D60" s="141"/>
      <c r="E60" s="141"/>
      <c r="F60" s="141"/>
      <c r="G60" s="423">
        <f>Year1!G72+Year2!G72+Year3!G72+Year4!G72+Year5!G72</f>
        <v>0</v>
      </c>
      <c r="H60" s="413"/>
      <c r="I60" s="423">
        <f>Year1!I72+Year2!I72+Year3!I72+Year4!I72+Year5!I72</f>
        <v>0</v>
      </c>
      <c r="J60" s="413"/>
      <c r="K60" s="423">
        <f>Year1!K72+Year2!K72+Year3!K72+Year4!K72+Year5!K72</f>
        <v>0</v>
      </c>
      <c r="L60" s="413"/>
    </row>
    <row r="61" spans="1:12" ht="15">
      <c r="A61" s="605" t="s">
        <v>25</v>
      </c>
      <c r="B61" s="606"/>
      <c r="C61" s="627"/>
      <c r="D61" s="141"/>
      <c r="E61" s="141"/>
      <c r="F61" s="141"/>
      <c r="G61" s="423">
        <f>Year1!G73+Year2!G73+Year3!G73+Year4!G73+Year5!G73</f>
        <v>0</v>
      </c>
      <c r="H61" s="413"/>
      <c r="I61" s="423">
        <f>Year1!I73+Year2!I73+Year3!I73+Year4!I73+Year5!I73</f>
        <v>0</v>
      </c>
      <c r="J61" s="413"/>
      <c r="K61" s="423">
        <f>Year1!K73+Year2!K73+Year3!K73+Year4!K73+Year5!K73</f>
        <v>0</v>
      </c>
      <c r="L61" s="413"/>
    </row>
    <row r="62" spans="1:12" ht="15">
      <c r="A62" s="605" t="s">
        <v>26</v>
      </c>
      <c r="B62" s="606"/>
      <c r="C62" s="627"/>
      <c r="D62" s="141"/>
      <c r="E62" s="141"/>
      <c r="F62" s="141"/>
      <c r="G62" s="423">
        <f>Year1!G74+Year2!G74+Year3!G74+Year4!G74+Year5!G74</f>
        <v>0</v>
      </c>
      <c r="H62" s="413"/>
      <c r="I62" s="423">
        <f>Year1!I74+Year2!I74+Year3!I74+Year4!I74+Year5!I74</f>
        <v>0</v>
      </c>
      <c r="J62" s="413"/>
      <c r="K62" s="423">
        <f>Year1!K74+Year2!K74+Year3!K74+Year4!K74+Year5!K74</f>
        <v>0</v>
      </c>
      <c r="L62" s="413"/>
    </row>
    <row r="63" spans="1:12" ht="15">
      <c r="A63" s="628" t="s">
        <v>27</v>
      </c>
      <c r="B63" s="629"/>
      <c r="C63" s="627"/>
      <c r="D63" s="141"/>
      <c r="E63" s="141"/>
      <c r="F63" s="141"/>
      <c r="G63" s="423">
        <f>G49+G50+G53+G54+G56+G57+G58+G59+G60+G61+G62</f>
        <v>0</v>
      </c>
      <c r="H63" s="413"/>
      <c r="I63" s="423">
        <f>I49+I50+I53+I54+I56+I57+I58+I59+I60+I61+I62</f>
        <v>0</v>
      </c>
      <c r="J63" s="413"/>
      <c r="K63" s="423">
        <f>K49+K50+K53+K54+K56+K57+K58+K59+K60+K61+K62</f>
        <v>0</v>
      </c>
      <c r="L63" s="413"/>
    </row>
    <row r="64" spans="1:12" ht="15">
      <c r="A64" s="174"/>
      <c r="B64" s="175"/>
      <c r="C64" s="161"/>
      <c r="D64" s="161"/>
      <c r="E64" s="161"/>
      <c r="F64" s="162"/>
      <c r="G64" s="125"/>
      <c r="H64" s="125"/>
      <c r="I64" s="125"/>
      <c r="J64" s="125"/>
      <c r="K64" s="125"/>
      <c r="L64" s="126"/>
    </row>
    <row r="65" spans="1:12" ht="15">
      <c r="A65" s="630" t="s">
        <v>28</v>
      </c>
      <c r="B65" s="631"/>
      <c r="C65" s="214"/>
      <c r="D65" s="215"/>
      <c r="E65" s="215"/>
      <c r="F65" s="216"/>
      <c r="G65" s="412">
        <f>Year1!G77+Year2!G77+Year3!G77+Year4!G77+Year5!G77</f>
        <v>0</v>
      </c>
      <c r="H65" s="413"/>
      <c r="I65" s="423">
        <f>Year1!I77+Year2!I77+Year3!I77+Year4!I77+Year5!I77</f>
        <v>0</v>
      </c>
      <c r="J65" s="413"/>
      <c r="K65" s="423">
        <f>Year1!K77+Year2!K77+Year3!K77+Year4!K77+Year5!K77</f>
        <v>0</v>
      </c>
      <c r="L65" s="413"/>
    </row>
    <row r="66" spans="1:12" ht="15">
      <c r="A66" s="622" t="s">
        <v>31</v>
      </c>
      <c r="B66" s="623"/>
      <c r="C66" s="178"/>
      <c r="D66" s="176"/>
      <c r="E66" s="176"/>
      <c r="F66" s="177"/>
      <c r="G66" s="412">
        <f>G63+G65</f>
        <v>0</v>
      </c>
      <c r="H66" s="413"/>
      <c r="I66" s="423">
        <f>I63+I65</f>
        <v>0</v>
      </c>
      <c r="J66" s="413"/>
      <c r="K66" s="423">
        <f>K63+K65</f>
        <v>0</v>
      </c>
      <c r="L66" s="413"/>
    </row>
    <row r="68" spans="1:12">
      <c r="A68" s="179"/>
      <c r="B68" s="179"/>
      <c r="C68" s="179"/>
      <c r="D68" s="179"/>
      <c r="E68" s="179"/>
      <c r="F68" s="179"/>
      <c r="G68" s="179"/>
      <c r="H68" s="632"/>
      <c r="I68" s="632"/>
      <c r="J68" s="179"/>
      <c r="K68" s="179"/>
    </row>
    <row r="69" spans="1:12">
      <c r="A69" s="632"/>
      <c r="B69" s="632"/>
      <c r="C69" s="179"/>
      <c r="D69" s="179"/>
      <c r="E69" s="179"/>
      <c r="F69" s="179"/>
      <c r="G69" s="179"/>
      <c r="H69" s="179"/>
      <c r="I69" s="179"/>
      <c r="J69" s="179"/>
      <c r="K69" s="179"/>
      <c r="L69" s="179"/>
    </row>
    <row r="70" spans="1:12">
      <c r="A70" s="179"/>
      <c r="B70" s="179"/>
      <c r="C70" s="180"/>
      <c r="D70" s="180"/>
      <c r="E70" s="180"/>
      <c r="F70" s="180"/>
      <c r="G70" s="632"/>
      <c r="H70" s="632"/>
      <c r="I70" s="632"/>
      <c r="J70" s="632"/>
      <c r="K70" s="632"/>
      <c r="L70" s="632"/>
    </row>
    <row r="71" spans="1:12">
      <c r="A71" s="632"/>
      <c r="B71" s="632"/>
      <c r="C71" s="180"/>
      <c r="D71" s="180"/>
      <c r="E71" s="180"/>
      <c r="F71" s="180"/>
      <c r="G71" s="632"/>
      <c r="H71" s="632"/>
      <c r="I71" s="632"/>
      <c r="J71" s="632"/>
      <c r="K71" s="632"/>
      <c r="L71" s="632"/>
    </row>
    <row r="72" spans="1:12">
      <c r="A72" s="632"/>
      <c r="B72" s="632"/>
      <c r="C72" s="180"/>
      <c r="D72" s="180"/>
      <c r="E72" s="180"/>
      <c r="F72" s="180"/>
      <c r="G72" s="632"/>
      <c r="H72" s="632"/>
      <c r="I72" s="632"/>
      <c r="J72" s="632"/>
      <c r="K72" s="632"/>
      <c r="L72" s="632"/>
    </row>
    <row r="73" spans="1:12">
      <c r="A73" s="632"/>
      <c r="B73" s="632"/>
      <c r="C73" s="180"/>
      <c r="D73" s="180"/>
      <c r="E73" s="180"/>
      <c r="F73" s="180"/>
      <c r="G73" s="632"/>
      <c r="H73" s="632"/>
      <c r="I73" s="632"/>
      <c r="J73" s="632"/>
      <c r="K73" s="632"/>
      <c r="L73" s="632"/>
    </row>
    <row r="74" spans="1:12">
      <c r="A74" s="632"/>
      <c r="B74" s="632"/>
      <c r="C74" s="180"/>
      <c r="D74" s="180"/>
      <c r="E74" s="180"/>
      <c r="F74" s="180"/>
      <c r="G74" s="632"/>
      <c r="H74" s="632"/>
      <c r="I74" s="632"/>
      <c r="J74" s="632"/>
      <c r="K74" s="632"/>
      <c r="L74" s="632"/>
    </row>
    <row r="75" spans="1:12">
      <c r="A75" s="632"/>
      <c r="B75" s="632"/>
      <c r="C75" s="179"/>
      <c r="D75" s="179"/>
      <c r="E75" s="179"/>
      <c r="F75" s="179"/>
      <c r="G75" s="632"/>
      <c r="H75" s="632"/>
      <c r="I75" s="632"/>
      <c r="J75" s="632"/>
      <c r="K75" s="632"/>
      <c r="L75" s="632"/>
    </row>
    <row r="76" spans="1:12">
      <c r="A76" s="632"/>
      <c r="B76" s="632"/>
      <c r="C76" s="179"/>
      <c r="D76" s="179"/>
      <c r="E76" s="179"/>
      <c r="F76" s="179"/>
      <c r="G76" s="632"/>
      <c r="H76" s="632"/>
      <c r="I76" s="632"/>
      <c r="J76" s="632"/>
      <c r="K76" s="632"/>
      <c r="L76" s="632"/>
    </row>
    <row r="77" spans="1:12">
      <c r="A77" s="632"/>
      <c r="B77" s="632"/>
      <c r="C77" s="179"/>
      <c r="D77" s="179"/>
      <c r="E77" s="179"/>
      <c r="F77" s="179"/>
      <c r="G77" s="632"/>
      <c r="H77" s="632"/>
      <c r="I77" s="632"/>
      <c r="J77" s="632"/>
      <c r="K77" s="632"/>
      <c r="L77" s="632"/>
    </row>
  </sheetData>
  <sheetProtection algorithmName="SHA-512" hashValue="j2itD5VJz1L+wbT07mQE3+Assemrl4Fl85Wc1N5Iv49pusiOmDhC7sRlPHpjejogALztb7hq+p1F9gn2Y1gJGQ==" saltValue="xIMQ4QIsxsfim8y+mQKUbw==" spinCount="100000" sheet="1" objects="1" scenarios="1" selectLockedCells="1"/>
  <mergeCells count="205">
    <mergeCell ref="A52:B52"/>
    <mergeCell ref="D21:D22"/>
    <mergeCell ref="E21:E22"/>
    <mergeCell ref="F21:F22"/>
    <mergeCell ref="G51:H51"/>
    <mergeCell ref="G52:H52"/>
    <mergeCell ref="I51:J51"/>
    <mergeCell ref="I52:J52"/>
    <mergeCell ref="K51:L51"/>
    <mergeCell ref="K52:L52"/>
    <mergeCell ref="K32:L32"/>
    <mergeCell ref="K33:L33"/>
    <mergeCell ref="K34:L34"/>
    <mergeCell ref="K35:L35"/>
    <mergeCell ref="K36:L36"/>
    <mergeCell ref="K37:L37"/>
    <mergeCell ref="K38:L38"/>
    <mergeCell ref="K39:L39"/>
    <mergeCell ref="A51:B51"/>
    <mergeCell ref="G32:H32"/>
    <mergeCell ref="G33:H33"/>
    <mergeCell ref="G34:H34"/>
    <mergeCell ref="G35:H35"/>
    <mergeCell ref="G36:H36"/>
    <mergeCell ref="G37:H37"/>
    <mergeCell ref="G38:H38"/>
    <mergeCell ref="G39:H39"/>
    <mergeCell ref="I32:J32"/>
    <mergeCell ref="I33:J33"/>
    <mergeCell ref="I34:J34"/>
    <mergeCell ref="I35:J35"/>
    <mergeCell ref="I36:J36"/>
    <mergeCell ref="I37:J37"/>
    <mergeCell ref="I38:J38"/>
    <mergeCell ref="I39:J39"/>
    <mergeCell ref="A31:B31"/>
    <mergeCell ref="A32:B32"/>
    <mergeCell ref="A33:B33"/>
    <mergeCell ref="A34:B34"/>
    <mergeCell ref="A35:B35"/>
    <mergeCell ref="A36:B36"/>
    <mergeCell ref="A37:B37"/>
    <mergeCell ref="A38:B38"/>
    <mergeCell ref="A39:B39"/>
    <mergeCell ref="A77:B77"/>
    <mergeCell ref="G77:L77"/>
    <mergeCell ref="A73:B73"/>
    <mergeCell ref="G73:L73"/>
    <mergeCell ref="A74:B74"/>
    <mergeCell ref="G74:L74"/>
    <mergeCell ref="A75:B75"/>
    <mergeCell ref="G75:L75"/>
    <mergeCell ref="H68:I68"/>
    <mergeCell ref="A69:B69"/>
    <mergeCell ref="G70:L70"/>
    <mergeCell ref="A71:B71"/>
    <mergeCell ref="G71:L71"/>
    <mergeCell ref="A72:B72"/>
    <mergeCell ref="G72:L72"/>
    <mergeCell ref="A76:B76"/>
    <mergeCell ref="G76:L76"/>
    <mergeCell ref="A63:B63"/>
    <mergeCell ref="G63:H63"/>
    <mergeCell ref="I63:J63"/>
    <mergeCell ref="K63:L63"/>
    <mergeCell ref="A65:B65"/>
    <mergeCell ref="G65:H65"/>
    <mergeCell ref="I65:J65"/>
    <mergeCell ref="K65:L65"/>
    <mergeCell ref="A66:B66"/>
    <mergeCell ref="G66:H66"/>
    <mergeCell ref="I66:J66"/>
    <mergeCell ref="K66:L66"/>
    <mergeCell ref="A60:B60"/>
    <mergeCell ref="G60:H60"/>
    <mergeCell ref="I60:J60"/>
    <mergeCell ref="K60:L60"/>
    <mergeCell ref="A61:B61"/>
    <mergeCell ref="G61:H61"/>
    <mergeCell ref="I61:J61"/>
    <mergeCell ref="K61:L61"/>
    <mergeCell ref="A62:B62"/>
    <mergeCell ref="G62:H62"/>
    <mergeCell ref="I62:J62"/>
    <mergeCell ref="K62:L62"/>
    <mergeCell ref="I57:J57"/>
    <mergeCell ref="K57:L57"/>
    <mergeCell ref="A58:B58"/>
    <mergeCell ref="G58:H58"/>
    <mergeCell ref="I58:J58"/>
    <mergeCell ref="K58:L58"/>
    <mergeCell ref="A59:B59"/>
    <mergeCell ref="G59:H59"/>
    <mergeCell ref="I59:J59"/>
    <mergeCell ref="K59:L59"/>
    <mergeCell ref="A49:B49"/>
    <mergeCell ref="C49:C63"/>
    <mergeCell ref="G49:H49"/>
    <mergeCell ref="I49:J49"/>
    <mergeCell ref="K49:L49"/>
    <mergeCell ref="A50:B50"/>
    <mergeCell ref="G50:H50"/>
    <mergeCell ref="I50:J50"/>
    <mergeCell ref="K50:L50"/>
    <mergeCell ref="A53:B53"/>
    <mergeCell ref="G53:H53"/>
    <mergeCell ref="I53:J53"/>
    <mergeCell ref="K53:L53"/>
    <mergeCell ref="A54:B54"/>
    <mergeCell ref="G54:H54"/>
    <mergeCell ref="I54:J54"/>
    <mergeCell ref="K54:L54"/>
    <mergeCell ref="A55:B55"/>
    <mergeCell ref="A56:B56"/>
    <mergeCell ref="G56:H56"/>
    <mergeCell ref="I56:J56"/>
    <mergeCell ref="K56:L56"/>
    <mergeCell ref="A57:B57"/>
    <mergeCell ref="G57:H57"/>
    <mergeCell ref="A46:B46"/>
    <mergeCell ref="G46:H46"/>
    <mergeCell ref="I46:J46"/>
    <mergeCell ref="K46:L46"/>
    <mergeCell ref="A47:B47"/>
    <mergeCell ref="G47:H47"/>
    <mergeCell ref="I47:J47"/>
    <mergeCell ref="K47:L47"/>
    <mergeCell ref="A48:B48"/>
    <mergeCell ref="G48:H48"/>
    <mergeCell ref="I48:J48"/>
    <mergeCell ref="K48:L48"/>
    <mergeCell ref="A43:B43"/>
    <mergeCell ref="G43:H43"/>
    <mergeCell ref="I43:J43"/>
    <mergeCell ref="K43:L43"/>
    <mergeCell ref="A44:B44"/>
    <mergeCell ref="G44:H44"/>
    <mergeCell ref="I44:J44"/>
    <mergeCell ref="K44:L44"/>
    <mergeCell ref="A45:B45"/>
    <mergeCell ref="A40:B40"/>
    <mergeCell ref="A41:B41"/>
    <mergeCell ref="G41:H41"/>
    <mergeCell ref="I41:J41"/>
    <mergeCell ref="K41:L41"/>
    <mergeCell ref="A42:B42"/>
    <mergeCell ref="G42:H42"/>
    <mergeCell ref="I42:J42"/>
    <mergeCell ref="K42:L42"/>
    <mergeCell ref="A28:B28"/>
    <mergeCell ref="G28:H28"/>
    <mergeCell ref="I28:J28"/>
    <mergeCell ref="K28:L28"/>
    <mergeCell ref="A29:B29"/>
    <mergeCell ref="G29:H29"/>
    <mergeCell ref="I29:J29"/>
    <mergeCell ref="K29:L29"/>
    <mergeCell ref="A30:B30"/>
    <mergeCell ref="G30:H30"/>
    <mergeCell ref="I30:J30"/>
    <mergeCell ref="K30:L30"/>
    <mergeCell ref="A25:B25"/>
    <mergeCell ref="G25:H25"/>
    <mergeCell ref="I25:J25"/>
    <mergeCell ref="K25:L25"/>
    <mergeCell ref="A26:B26"/>
    <mergeCell ref="G26:H26"/>
    <mergeCell ref="I26:J26"/>
    <mergeCell ref="K26:L26"/>
    <mergeCell ref="A27:B27"/>
    <mergeCell ref="G27:H27"/>
    <mergeCell ref="I27:J27"/>
    <mergeCell ref="K27:L27"/>
    <mergeCell ref="A22:B22"/>
    <mergeCell ref="A23:B23"/>
    <mergeCell ref="G23:H23"/>
    <mergeCell ref="I23:J23"/>
    <mergeCell ref="K23:L23"/>
    <mergeCell ref="A24:B24"/>
    <mergeCell ref="G24:H24"/>
    <mergeCell ref="I24:J24"/>
    <mergeCell ref="K24:L24"/>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s>
  <conditionalFormatting sqref="C65:F65">
    <cfRule type="expression" priority="4" stopIfTrue="1">
      <formula>"If(B13 = ""Off Campus"", 26%)"</formula>
    </cfRule>
  </conditionalFormatting>
  <conditionalFormatting sqref="C23:F39">
    <cfRule type="cellIs" dxfId="0" priority="3" operator="greaterThan">
      <formula>0.2</formula>
    </cfRule>
  </conditionalFormatting>
  <dataValidations count="1">
    <dataValidation allowBlank="1" showInputMessage="1" showErrorMessage="1" errorTitle="Selection Error" error="Entry must be selected from drop-down list." sqref="J12:K12" xr:uid="{00000000-0002-0000-0500-000000000000}"/>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2"/>
  <sheetViews>
    <sheetView topLeftCell="A4" zoomScale="150" zoomScaleNormal="150" zoomScalePageLayoutView="150" workbookViewId="0">
      <selection activeCell="C10" sqref="C10"/>
    </sheetView>
  </sheetViews>
  <sheetFormatPr defaultColWidth="8.7109375" defaultRowHeight="12.75"/>
  <cols>
    <col min="1" max="1" width="17.28515625" style="38" customWidth="1"/>
    <col min="2" max="2" width="22.85546875" style="38" customWidth="1"/>
    <col min="3" max="3" width="1.5703125" style="38" customWidth="1"/>
    <col min="4" max="4" width="21.140625" style="38" customWidth="1"/>
    <col min="5" max="5" width="25.42578125" style="38" customWidth="1"/>
    <col min="6" max="16384" width="8.7109375" style="38"/>
  </cols>
  <sheetData>
    <row r="1" spans="1:12" ht="15.75">
      <c r="A1" s="68" t="s">
        <v>85</v>
      </c>
    </row>
    <row r="2" spans="1:12">
      <c r="H2" s="64"/>
      <c r="I2" s="64"/>
      <c r="J2" s="64"/>
      <c r="K2" s="64"/>
      <c r="L2" s="64"/>
    </row>
    <row r="3" spans="1:12" ht="15.75">
      <c r="A3" s="67" t="s">
        <v>84</v>
      </c>
      <c r="B3" s="66"/>
      <c r="C3" s="66"/>
      <c r="H3" s="64"/>
      <c r="I3" s="64"/>
      <c r="J3" s="64"/>
      <c r="K3" s="64"/>
      <c r="L3" s="64"/>
    </row>
    <row r="4" spans="1:12" ht="130.5" customHeight="1">
      <c r="A4" s="643" t="s">
        <v>99</v>
      </c>
      <c r="B4" s="643"/>
      <c r="C4" s="643"/>
      <c r="D4" s="643"/>
      <c r="E4" s="643"/>
      <c r="H4" s="64"/>
      <c r="I4" s="64"/>
      <c r="J4" s="64"/>
      <c r="K4" s="64"/>
      <c r="L4" s="64"/>
    </row>
    <row r="5" spans="1:12" ht="32.25" customHeight="1">
      <c r="A5" s="71"/>
      <c r="B5" s="71"/>
      <c r="C5" s="71"/>
      <c r="H5" s="64"/>
      <c r="I5" s="64"/>
      <c r="J5" s="64"/>
      <c r="K5" s="64"/>
      <c r="L5" s="64"/>
    </row>
    <row r="6" spans="1:12" ht="21" customHeight="1">
      <c r="A6" s="644" t="s">
        <v>88</v>
      </c>
      <c r="B6" s="645"/>
      <c r="C6" s="645"/>
      <c r="D6" s="645"/>
      <c r="E6" s="646"/>
    </row>
    <row r="7" spans="1:12" ht="4.5" customHeight="1">
      <c r="A7" s="73"/>
      <c r="B7" s="63"/>
      <c r="C7" s="63"/>
      <c r="D7" s="63"/>
      <c r="E7" s="74"/>
    </row>
    <row r="8" spans="1:12" ht="30" customHeight="1">
      <c r="A8" s="668" t="s">
        <v>87</v>
      </c>
      <c r="B8" s="669"/>
      <c r="C8" s="63"/>
      <c r="D8" s="670" t="s">
        <v>86</v>
      </c>
      <c r="E8" s="671"/>
    </row>
    <row r="9" spans="1:12" ht="30">
      <c r="A9" s="227" t="s">
        <v>100</v>
      </c>
      <c r="B9" s="228" t="s">
        <v>81</v>
      </c>
      <c r="C9" s="63"/>
      <c r="D9" s="229" t="s">
        <v>100</v>
      </c>
      <c r="E9" s="230" t="s">
        <v>81</v>
      </c>
      <c r="K9" s="70"/>
    </row>
    <row r="10" spans="1:12" ht="53.25" customHeight="1">
      <c r="A10" s="107"/>
      <c r="B10" s="72">
        <f>IF(A10&gt;9,"Total person-months of effort cannot exceed 9 months",A10/9)</f>
        <v>0</v>
      </c>
      <c r="C10" s="75"/>
      <c r="D10" s="107"/>
      <c r="E10" s="72">
        <f>IF(D10&gt;3,"Total person-months of effort cannot exceed 3 months",D10/3)</f>
        <v>0</v>
      </c>
    </row>
    <row r="11" spans="1:12" ht="27.75" customHeight="1">
      <c r="A11" s="656" t="s">
        <v>97</v>
      </c>
      <c r="B11" s="657"/>
      <c r="C11" s="657"/>
      <c r="D11" s="657"/>
      <c r="E11" s="658"/>
    </row>
    <row r="12" spans="1:12" ht="84" customHeight="1">
      <c r="A12" s="662" t="s">
        <v>98</v>
      </c>
      <c r="B12" s="663"/>
      <c r="C12" s="663"/>
      <c r="D12" s="663"/>
      <c r="E12" s="664"/>
    </row>
    <row r="13" spans="1:12" ht="89.25" customHeight="1">
      <c r="A13" s="647" t="s">
        <v>103</v>
      </c>
      <c r="B13" s="648"/>
      <c r="C13" s="648"/>
      <c r="D13" s="648"/>
      <c r="E13" s="649"/>
    </row>
    <row r="16" spans="1:12" ht="24" customHeight="1">
      <c r="A16" s="665" t="s">
        <v>83</v>
      </c>
      <c r="B16" s="666"/>
      <c r="C16" s="666"/>
      <c r="D16" s="666"/>
      <c r="E16" s="667"/>
    </row>
    <row r="17" spans="1:11" ht="4.5" customHeight="1">
      <c r="A17" s="76"/>
      <c r="B17" s="64"/>
      <c r="C17" s="64"/>
      <c r="D17" s="64"/>
      <c r="E17" s="77"/>
    </row>
    <row r="18" spans="1:11" ht="39" customHeight="1">
      <c r="A18" s="659" t="s">
        <v>82</v>
      </c>
      <c r="B18" s="660"/>
      <c r="C18" s="660"/>
      <c r="D18" s="660"/>
      <c r="E18" s="661"/>
    </row>
    <row r="19" spans="1:11" ht="25.5" customHeight="1">
      <c r="A19" s="655" t="s">
        <v>101</v>
      </c>
      <c r="B19" s="655"/>
      <c r="C19" s="655" t="s">
        <v>81</v>
      </c>
      <c r="D19" s="655"/>
      <c r="E19" s="655"/>
    </row>
    <row r="20" spans="1:11" ht="42.75" customHeight="1">
      <c r="A20" s="653"/>
      <c r="B20" s="654"/>
      <c r="C20" s="650">
        <f>IF(A20&gt;12,"Total person-months of effort cannot exceed twelve months",A20/12)</f>
        <v>0</v>
      </c>
      <c r="D20" s="651"/>
      <c r="E20" s="652"/>
      <c r="K20" s="70"/>
    </row>
    <row r="21" spans="1:11" ht="28.5" customHeight="1">
      <c r="A21" s="656" t="s">
        <v>97</v>
      </c>
      <c r="B21" s="657"/>
      <c r="C21" s="657"/>
      <c r="D21" s="657"/>
      <c r="E21" s="658"/>
    </row>
    <row r="22" spans="1:11" ht="117" customHeight="1">
      <c r="A22" s="647" t="s">
        <v>102</v>
      </c>
      <c r="B22" s="648"/>
      <c r="C22" s="648"/>
      <c r="D22" s="648"/>
      <c r="E22" s="649"/>
      <c r="F22" s="65"/>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X76"/>
  <sheetViews>
    <sheetView workbookViewId="0">
      <selection activeCell="B10" sqref="B10"/>
    </sheetView>
  </sheetViews>
  <sheetFormatPr defaultColWidth="8.7109375" defaultRowHeight="12.75"/>
  <cols>
    <col min="1" max="1" width="26.140625" style="145" customWidth="1"/>
    <col min="2" max="2" width="12.28515625" style="145" customWidth="1"/>
    <col min="3" max="3" width="10.42578125" style="145" bestFit="1" customWidth="1"/>
    <col min="4" max="4" width="27.7109375" style="145" customWidth="1"/>
    <col min="5" max="5" width="8.42578125" style="145" customWidth="1"/>
    <col min="6" max="7" width="8" style="145" customWidth="1"/>
    <col min="8" max="8" width="9.140625" style="145" customWidth="1"/>
    <col min="9" max="9" width="10.28515625" style="145" customWidth="1"/>
    <col min="10" max="10" width="6.85546875" style="397" customWidth="1"/>
    <col min="11" max="11" width="8.7109375" style="397"/>
    <col min="12" max="15" width="9.140625" style="397" bestFit="1" customWidth="1"/>
    <col min="16" max="17" width="8.7109375" style="397"/>
    <col min="18" max="19" width="8.7109375" style="145"/>
    <col min="20" max="20" width="10.140625" style="145" bestFit="1" customWidth="1"/>
    <col min="21" max="16384" width="8.7109375" style="145"/>
  </cols>
  <sheetData>
    <row r="1" spans="1:24" ht="15.75">
      <c r="A1" s="231" t="s">
        <v>132</v>
      </c>
    </row>
    <row r="2" spans="1:24" ht="15">
      <c r="A2" s="232"/>
    </row>
    <row r="3" spans="1:24" ht="15.75">
      <c r="A3" s="233" t="s">
        <v>84</v>
      </c>
    </row>
    <row r="4" spans="1:24" ht="15">
      <c r="A4" s="234" t="s">
        <v>144</v>
      </c>
      <c r="B4" s="235"/>
      <c r="C4" s="235"/>
      <c r="D4" s="235"/>
      <c r="E4" s="235"/>
      <c r="F4" s="235"/>
      <c r="G4" s="235"/>
      <c r="H4" s="235"/>
      <c r="I4" s="235"/>
    </row>
    <row r="5" spans="1:24" ht="108" customHeight="1">
      <c r="A5" s="674" t="s">
        <v>145</v>
      </c>
      <c r="B5" s="674"/>
      <c r="C5" s="674"/>
      <c r="D5" s="674"/>
      <c r="E5" s="674"/>
      <c r="F5" s="674"/>
      <c r="G5" s="674"/>
      <c r="H5" s="674"/>
      <c r="I5" s="674"/>
      <c r="R5" s="236"/>
      <c r="S5" s="236"/>
      <c r="T5" s="236"/>
      <c r="U5" s="236"/>
      <c r="V5" s="236"/>
    </row>
    <row r="6" spans="1:24" ht="15">
      <c r="A6" s="232"/>
      <c r="R6" s="236"/>
      <c r="S6" s="236"/>
      <c r="T6" s="236"/>
      <c r="U6" s="236"/>
      <c r="V6" s="236"/>
    </row>
    <row r="7" spans="1:24">
      <c r="K7" s="398"/>
      <c r="L7" s="398"/>
      <c r="M7" s="398"/>
      <c r="N7" s="398"/>
      <c r="O7" s="398"/>
      <c r="P7" s="398"/>
      <c r="Q7" s="398"/>
      <c r="R7" s="236"/>
      <c r="S7" s="236"/>
      <c r="T7" s="236"/>
      <c r="U7" s="236"/>
      <c r="V7" s="236"/>
    </row>
    <row r="8" spans="1:24" ht="13.5" thickBot="1">
      <c r="K8" s="398"/>
      <c r="L8" s="398"/>
      <c r="M8" s="398"/>
      <c r="N8" s="398"/>
      <c r="O8" s="398"/>
      <c r="P8" s="398"/>
      <c r="Q8" s="398"/>
      <c r="R8" s="236"/>
      <c r="S8" s="236"/>
      <c r="T8" s="236"/>
      <c r="U8" s="236"/>
      <c r="V8" s="236"/>
      <c r="W8" s="236"/>
      <c r="X8" s="236"/>
    </row>
    <row r="9" spans="1:24" ht="30.75" customHeight="1">
      <c r="A9" s="268" t="s">
        <v>138</v>
      </c>
      <c r="B9" s="273">
        <f>Year1!C7</f>
        <v>0</v>
      </c>
      <c r="C9" s="269"/>
      <c r="D9" s="269"/>
      <c r="E9" s="675" t="s">
        <v>137</v>
      </c>
      <c r="F9" s="675"/>
      <c r="G9" s="675"/>
      <c r="H9" s="675"/>
      <c r="I9" s="676"/>
      <c r="J9" s="399"/>
      <c r="K9" s="398"/>
      <c r="L9" s="677" t="s">
        <v>127</v>
      </c>
      <c r="M9" s="677"/>
      <c r="N9" s="677"/>
      <c r="O9" s="677"/>
      <c r="P9" s="677"/>
      <c r="Q9" s="398"/>
      <c r="R9" s="396"/>
      <c r="S9" s="396"/>
      <c r="T9" s="236"/>
      <c r="U9" s="236"/>
      <c r="V9" s="236"/>
      <c r="W9" s="236"/>
      <c r="X9" s="236"/>
    </row>
    <row r="10" spans="1:24" ht="30" customHeight="1">
      <c r="A10" s="250" t="s">
        <v>136</v>
      </c>
      <c r="B10" s="247"/>
      <c r="C10" s="249"/>
      <c r="D10" s="251" t="s">
        <v>131</v>
      </c>
      <c r="E10" s="237" t="s">
        <v>110</v>
      </c>
      <c r="F10" s="237" t="s">
        <v>111</v>
      </c>
      <c r="G10" s="237" t="s">
        <v>112</v>
      </c>
      <c r="H10" s="237" t="s">
        <v>113</v>
      </c>
      <c r="I10" s="252" t="s">
        <v>114</v>
      </c>
      <c r="J10" s="399"/>
      <c r="K10" s="398"/>
      <c r="L10" s="399" t="s">
        <v>122</v>
      </c>
      <c r="M10" s="399" t="s">
        <v>125</v>
      </c>
      <c r="N10" s="399" t="s">
        <v>123</v>
      </c>
      <c r="O10" s="399" t="s">
        <v>124</v>
      </c>
      <c r="P10" s="399" t="s">
        <v>126</v>
      </c>
      <c r="Q10" s="398"/>
      <c r="R10" s="396"/>
      <c r="S10" s="396"/>
      <c r="T10" s="236"/>
      <c r="U10" s="236"/>
      <c r="V10" s="236"/>
      <c r="W10" s="236"/>
      <c r="X10" s="236"/>
    </row>
    <row r="11" spans="1:24" ht="18.75" customHeight="1">
      <c r="A11" s="253" t="s">
        <v>134</v>
      </c>
      <c r="B11" s="248"/>
      <c r="C11" s="249"/>
      <c r="D11" s="238" t="s">
        <v>146</v>
      </c>
      <c r="E11" s="246"/>
      <c r="F11" s="246"/>
      <c r="G11" s="246"/>
      <c r="H11" s="246"/>
      <c r="I11" s="254"/>
      <c r="J11" s="400"/>
      <c r="K11" s="398"/>
      <c r="L11" s="401">
        <f>IF(E14="No",B10,(B10*E13)+B10)</f>
        <v>0</v>
      </c>
      <c r="M11" s="401">
        <f>IF(F14="No",L11,(F13+L11))*B13+(L11*F13+L11)</f>
        <v>0</v>
      </c>
      <c r="N11" s="401">
        <f>IF(AND(F14="No",G14="No"),M11,(G13+M11))*B13+(M11*G13+M11)</f>
        <v>0</v>
      </c>
      <c r="O11" s="401">
        <f>IF(AND(F14="No",G14="No",H14="No"),N11,(H13+N11))*B13+(N11*H13+N11)</f>
        <v>0</v>
      </c>
      <c r="P11" s="401">
        <f>IF(AND(F14="No",G14="No",H14="No",I14="No"),O11,(I13+O11))*B13+(O11*I13+O11)</f>
        <v>0</v>
      </c>
      <c r="Q11" s="398"/>
      <c r="R11" s="396"/>
      <c r="S11" s="396"/>
      <c r="T11" s="280"/>
      <c r="U11" s="236"/>
      <c r="V11" s="236"/>
      <c r="W11" s="236"/>
      <c r="X11" s="236"/>
    </row>
    <row r="12" spans="1:24" ht="18.75" customHeight="1">
      <c r="A12" s="253" t="s">
        <v>135</v>
      </c>
      <c r="B12" s="248"/>
      <c r="C12" s="255"/>
      <c r="D12" s="238" t="s">
        <v>129</v>
      </c>
      <c r="E12" s="246"/>
      <c r="F12" s="246"/>
      <c r="G12" s="246"/>
      <c r="H12" s="246"/>
      <c r="I12" s="254"/>
      <c r="K12" s="398"/>
      <c r="L12" s="402" t="str">
        <f>IF(E14="No","","New Salary")</f>
        <v/>
      </c>
      <c r="M12" s="402" t="str">
        <f t="shared" ref="M12:P12" si="0">IF(F14="No","","New Salary")</f>
        <v/>
      </c>
      <c r="N12" s="402" t="str">
        <f t="shared" si="0"/>
        <v/>
      </c>
      <c r="O12" s="402" t="str">
        <f t="shared" si="0"/>
        <v/>
      </c>
      <c r="P12" s="402" t="str">
        <f t="shared" si="0"/>
        <v/>
      </c>
      <c r="Q12" s="398"/>
      <c r="R12" s="396"/>
      <c r="S12" s="396"/>
      <c r="T12" s="236"/>
      <c r="U12" s="236"/>
      <c r="V12" s="236"/>
      <c r="W12" s="236"/>
      <c r="X12" s="236"/>
    </row>
    <row r="13" spans="1:24" ht="18.75" customHeight="1">
      <c r="A13" s="256" t="s">
        <v>120</v>
      </c>
      <c r="B13" s="241">
        <v>0.03</v>
      </c>
      <c r="C13" s="255"/>
      <c r="D13" s="242" t="s">
        <v>130</v>
      </c>
      <c r="E13" s="239">
        <f>SUM(E11:E12)</f>
        <v>0</v>
      </c>
      <c r="F13" s="239">
        <f>SUM(F11:F12)</f>
        <v>0</v>
      </c>
      <c r="G13" s="239">
        <f>SUM(G11:G12)</f>
        <v>0</v>
      </c>
      <c r="H13" s="239">
        <f>SUM(H11:H12)</f>
        <v>0</v>
      </c>
      <c r="I13" s="257">
        <f>SUM(I11:I12)</f>
        <v>0</v>
      </c>
      <c r="K13" s="398"/>
      <c r="L13" s="398"/>
      <c r="M13" s="398"/>
      <c r="N13" s="398"/>
      <c r="O13" s="398"/>
      <c r="P13" s="398"/>
      <c r="Q13" s="398"/>
      <c r="R13" s="396"/>
      <c r="S13" s="396"/>
      <c r="T13" s="236"/>
      <c r="U13" s="236"/>
      <c r="V13" s="236"/>
      <c r="W13" s="236"/>
      <c r="X13" s="236"/>
    </row>
    <row r="14" spans="1:24" ht="18.75" customHeight="1">
      <c r="A14" s="258"/>
      <c r="B14" s="259"/>
      <c r="C14" s="249"/>
      <c r="D14" s="249"/>
      <c r="E14" s="270" t="str">
        <f>IF(AND(E11="",E12=""),"No","Yes")</f>
        <v>No</v>
      </c>
      <c r="F14" s="270" t="str">
        <f>IF(AND(F11="",F12=""),"No","Yes")</f>
        <v>No</v>
      </c>
      <c r="G14" s="270" t="str">
        <f>IF(AND(G11="",G12=""),"No","Yes")</f>
        <v>No</v>
      </c>
      <c r="H14" s="270" t="str">
        <f>IF(AND(H11="",H12=""),"No","Yes")</f>
        <v>No</v>
      </c>
      <c r="I14" s="271" t="str">
        <f>IF(AND(I11="",I12=""),"No","Yes")</f>
        <v>No</v>
      </c>
      <c r="L14" s="403"/>
      <c r="R14" s="396"/>
      <c r="S14" s="396"/>
      <c r="T14" s="236"/>
      <c r="U14" s="236"/>
      <c r="V14" s="236"/>
      <c r="W14" s="236"/>
      <c r="X14" s="236"/>
    </row>
    <row r="15" spans="1:24" ht="23.25" customHeight="1">
      <c r="A15" s="260"/>
      <c r="B15" s="249"/>
      <c r="C15" s="249"/>
      <c r="D15" s="249"/>
      <c r="E15" s="249"/>
      <c r="F15" s="249"/>
      <c r="G15" s="249"/>
      <c r="H15" s="249"/>
      <c r="I15" s="261"/>
      <c r="R15" s="396"/>
      <c r="S15" s="396"/>
      <c r="T15" s="236"/>
      <c r="U15" s="236"/>
      <c r="V15" s="236"/>
      <c r="W15" s="236"/>
      <c r="X15" s="236"/>
    </row>
    <row r="16" spans="1:24" ht="30" customHeight="1">
      <c r="A16" s="672" t="s">
        <v>133</v>
      </c>
      <c r="B16" s="673"/>
      <c r="C16" s="249"/>
      <c r="D16" s="249"/>
      <c r="E16" s="249"/>
      <c r="F16" s="249"/>
      <c r="G16" s="249"/>
      <c r="H16" s="249"/>
      <c r="I16" s="261"/>
      <c r="R16" s="396"/>
      <c r="S16" s="396"/>
      <c r="T16" s="236"/>
      <c r="U16" s="236"/>
      <c r="V16" s="236"/>
      <c r="W16" s="236"/>
      <c r="X16" s="236"/>
    </row>
    <row r="17" spans="1:24" ht="20.25" customHeight="1">
      <c r="A17" s="262" t="s">
        <v>115</v>
      </c>
      <c r="B17" s="243">
        <f>L11</f>
        <v>0</v>
      </c>
      <c r="C17" s="249"/>
      <c r="D17" s="249"/>
      <c r="E17" s="249"/>
      <c r="F17" s="249"/>
      <c r="G17" s="249"/>
      <c r="H17" s="249"/>
      <c r="I17" s="261"/>
      <c r="L17" s="397" t="e">
        <f>B17/B17</f>
        <v>#DIV/0!</v>
      </c>
      <c r="R17" s="396"/>
      <c r="S17" s="396"/>
      <c r="T17" s="236"/>
      <c r="U17" s="236"/>
      <c r="V17" s="236"/>
      <c r="W17" s="236"/>
      <c r="X17" s="236"/>
    </row>
    <row r="18" spans="1:24" ht="18.75" customHeight="1">
      <c r="A18" s="262" t="s">
        <v>116</v>
      </c>
      <c r="B18" s="243">
        <f>IF(M12="New Salary",M11,L11*B13+L11)</f>
        <v>0</v>
      </c>
      <c r="C18" s="249"/>
      <c r="D18" s="249"/>
      <c r="E18" s="249"/>
      <c r="F18" s="249"/>
      <c r="G18" s="249"/>
      <c r="H18" s="249"/>
      <c r="I18" s="261"/>
      <c r="L18" s="397" t="e">
        <f>B18/B17</f>
        <v>#DIV/0!</v>
      </c>
      <c r="R18" s="396"/>
      <c r="S18" s="396"/>
      <c r="T18" s="236"/>
      <c r="U18" s="236"/>
      <c r="V18" s="236"/>
      <c r="W18" s="236"/>
      <c r="X18" s="236"/>
    </row>
    <row r="19" spans="1:24" ht="18.75" customHeight="1">
      <c r="A19" s="262" t="s">
        <v>117</v>
      </c>
      <c r="B19" s="243">
        <f>IF(N12="New Salary",N11,B18*B13+B18)</f>
        <v>0</v>
      </c>
      <c r="C19" s="255"/>
      <c r="D19" s="272" t="s">
        <v>121</v>
      </c>
      <c r="E19" s="272"/>
      <c r="F19" s="272"/>
      <c r="G19" s="272"/>
      <c r="H19" s="249"/>
      <c r="I19" s="261"/>
      <c r="L19" s="397" t="e">
        <f>B19/B18</f>
        <v>#DIV/0!</v>
      </c>
      <c r="R19" s="396"/>
      <c r="S19" s="396"/>
      <c r="T19" s="236"/>
      <c r="U19" s="236"/>
      <c r="V19" s="236"/>
      <c r="W19" s="236"/>
      <c r="X19" s="236"/>
    </row>
    <row r="20" spans="1:24" ht="18.75" customHeight="1">
      <c r="A20" s="262" t="s">
        <v>118</v>
      </c>
      <c r="B20" s="243">
        <f>IF(O12="New Salary",O11,B19*B13+B19)</f>
        <v>0</v>
      </c>
      <c r="C20" s="255"/>
      <c r="D20" s="270">
        <f>B12-B11</f>
        <v>0</v>
      </c>
      <c r="E20" s="272"/>
      <c r="F20" s="272"/>
      <c r="G20" s="272"/>
      <c r="H20" s="249"/>
      <c r="I20" s="261"/>
      <c r="L20" s="397" t="e">
        <f>B20/B19</f>
        <v>#DIV/0!</v>
      </c>
      <c r="R20" s="236"/>
      <c r="S20" s="236"/>
      <c r="T20" s="236"/>
      <c r="U20" s="236"/>
      <c r="V20" s="236"/>
      <c r="W20" s="236"/>
      <c r="X20" s="236"/>
    </row>
    <row r="21" spans="1:24" ht="18.75" customHeight="1" thickBot="1">
      <c r="A21" s="263" t="s">
        <v>119</v>
      </c>
      <c r="B21" s="264">
        <f>IF(P12="New Salary",P11,B20*B13+B20)</f>
        <v>0</v>
      </c>
      <c r="C21" s="265"/>
      <c r="D21" s="266"/>
      <c r="E21" s="266"/>
      <c r="F21" s="266"/>
      <c r="G21" s="266"/>
      <c r="H21" s="266"/>
      <c r="I21" s="267"/>
      <c r="L21" s="397" t="e">
        <f>B21/B20</f>
        <v>#DIV/0!</v>
      </c>
      <c r="R21" s="236"/>
      <c r="S21" s="236"/>
      <c r="T21" s="236"/>
      <c r="U21" s="236"/>
      <c r="V21" s="236"/>
      <c r="W21" s="236"/>
      <c r="X21" s="236"/>
    </row>
    <row r="22" spans="1:24" ht="18.75" customHeight="1">
      <c r="C22" s="240"/>
      <c r="D22" s="232"/>
      <c r="E22" s="232"/>
      <c r="F22" s="232"/>
      <c r="G22" s="232"/>
      <c r="H22" s="232"/>
      <c r="I22" s="232"/>
      <c r="R22" s="236"/>
      <c r="S22" s="236"/>
      <c r="T22" s="236"/>
      <c r="U22" s="236"/>
      <c r="V22" s="236"/>
      <c r="W22" s="236"/>
      <c r="X22" s="236"/>
    </row>
    <row r="23" spans="1:24" ht="18.75" customHeight="1">
      <c r="C23" s="240"/>
      <c r="D23" s="232"/>
      <c r="E23" s="232"/>
      <c r="F23" s="232"/>
      <c r="G23" s="232"/>
      <c r="H23" s="232"/>
      <c r="I23" s="232"/>
      <c r="R23" s="236"/>
      <c r="S23" s="236"/>
      <c r="T23" s="236"/>
      <c r="U23" s="236"/>
      <c r="V23" s="236"/>
      <c r="W23" s="236"/>
      <c r="X23" s="236"/>
    </row>
    <row r="24" spans="1:24" ht="18.75" customHeight="1" thickBot="1">
      <c r="K24" s="398"/>
      <c r="L24" s="398"/>
      <c r="M24" s="398"/>
      <c r="N24" s="398"/>
      <c r="O24" s="398"/>
      <c r="P24" s="398"/>
      <c r="R24" s="236"/>
      <c r="S24" s="236"/>
      <c r="T24" s="236"/>
      <c r="U24" s="236"/>
      <c r="V24" s="236"/>
      <c r="W24" s="236"/>
      <c r="X24" s="236"/>
    </row>
    <row r="25" spans="1:24" ht="29.25" customHeight="1">
      <c r="A25" s="268" t="s">
        <v>140</v>
      </c>
      <c r="B25" s="273">
        <f>Year1!C8</f>
        <v>0</v>
      </c>
      <c r="C25" s="269"/>
      <c r="D25" s="269"/>
      <c r="E25" s="675" t="s">
        <v>137</v>
      </c>
      <c r="F25" s="675"/>
      <c r="G25" s="675"/>
      <c r="H25" s="675"/>
      <c r="I25" s="676"/>
      <c r="J25" s="399"/>
      <c r="K25" s="398"/>
      <c r="L25" s="677" t="s">
        <v>127</v>
      </c>
      <c r="M25" s="677"/>
      <c r="N25" s="677"/>
      <c r="O25" s="677"/>
      <c r="P25" s="677"/>
      <c r="R25" s="396"/>
      <c r="S25" s="236"/>
      <c r="T25" s="236"/>
      <c r="U25" s="236"/>
      <c r="V25" s="236"/>
      <c r="W25" s="236"/>
      <c r="X25" s="236"/>
    </row>
    <row r="26" spans="1:24" ht="35.25" customHeight="1">
      <c r="A26" s="250" t="s">
        <v>136</v>
      </c>
      <c r="B26" s="247"/>
      <c r="C26" s="249"/>
      <c r="D26" s="251" t="s">
        <v>131</v>
      </c>
      <c r="E26" s="237" t="s">
        <v>110</v>
      </c>
      <c r="F26" s="237" t="s">
        <v>111</v>
      </c>
      <c r="G26" s="237" t="s">
        <v>112</v>
      </c>
      <c r="H26" s="237" t="s">
        <v>113</v>
      </c>
      <c r="I26" s="252" t="s">
        <v>114</v>
      </c>
      <c r="J26" s="399"/>
      <c r="K26" s="398"/>
      <c r="L26" s="399" t="s">
        <v>122</v>
      </c>
      <c r="M26" s="399" t="s">
        <v>125</v>
      </c>
      <c r="N26" s="399" t="s">
        <v>123</v>
      </c>
      <c r="O26" s="399" t="s">
        <v>124</v>
      </c>
      <c r="P26" s="399" t="s">
        <v>126</v>
      </c>
      <c r="R26" s="396"/>
      <c r="S26" s="236"/>
      <c r="T26" s="236"/>
      <c r="U26" s="236"/>
      <c r="V26" s="236"/>
      <c r="W26" s="236"/>
      <c r="X26" s="236"/>
    </row>
    <row r="27" spans="1:24" ht="18.75" customHeight="1">
      <c r="A27" s="253" t="s">
        <v>134</v>
      </c>
      <c r="B27" s="248"/>
      <c r="C27" s="249"/>
      <c r="D27" s="238" t="s">
        <v>146</v>
      </c>
      <c r="E27" s="246"/>
      <c r="F27" s="246"/>
      <c r="G27" s="246"/>
      <c r="H27" s="246"/>
      <c r="I27" s="254"/>
      <c r="J27" s="400"/>
      <c r="K27" s="398"/>
      <c r="L27" s="401">
        <f>IF(E30="No",B26,(B26*E29)+B26)</f>
        <v>0</v>
      </c>
      <c r="M27" s="401">
        <f>IF(F30="No",L27,(F29+L27))*B29+(L27*F29+L27)</f>
        <v>0</v>
      </c>
      <c r="N27" s="401">
        <f>IF(AND(F30="No",G30="No"),M27,(G29+M27))*B29+(M27*G29+M27)</f>
        <v>0</v>
      </c>
      <c r="O27" s="401">
        <f>IF(AND(F30="No",G30="No",H30="No"),N27,(H29+N27))*B29+(N27*H29+N27)</f>
        <v>0</v>
      </c>
      <c r="P27" s="401">
        <f>IF(AND(F30="No",G30="No",H30="No",I30="No"),O27,(I29+O27))*B29+(O27*I29+O27)</f>
        <v>0</v>
      </c>
      <c r="R27" s="396"/>
      <c r="S27" s="236"/>
      <c r="T27" s="236"/>
      <c r="U27" s="236"/>
      <c r="V27" s="236"/>
      <c r="W27" s="236"/>
      <c r="X27" s="236"/>
    </row>
    <row r="28" spans="1:24" ht="18.75" customHeight="1">
      <c r="A28" s="253" t="s">
        <v>135</v>
      </c>
      <c r="B28" s="248"/>
      <c r="C28" s="255"/>
      <c r="D28" s="238" t="s">
        <v>129</v>
      </c>
      <c r="E28" s="246"/>
      <c r="F28" s="246"/>
      <c r="G28" s="246"/>
      <c r="H28" s="246"/>
      <c r="I28" s="254"/>
      <c r="K28" s="398"/>
      <c r="L28" s="402" t="str">
        <f>IF(E30="No","","New Salary")</f>
        <v/>
      </c>
      <c r="M28" s="402" t="str">
        <f t="shared" ref="M28" si="1">IF(F30="No","","New Salary")</f>
        <v/>
      </c>
      <c r="N28" s="402" t="str">
        <f t="shared" ref="N28" si="2">IF(G30="No","","New Salary")</f>
        <v/>
      </c>
      <c r="O28" s="402" t="str">
        <f t="shared" ref="O28" si="3">IF(H30="No","","New Salary")</f>
        <v/>
      </c>
      <c r="P28" s="402" t="str">
        <f t="shared" ref="P28" si="4">IF(I30="No","","New Salary")</f>
        <v/>
      </c>
      <c r="R28" s="396"/>
      <c r="S28" s="236"/>
      <c r="T28" s="236"/>
      <c r="U28" s="236"/>
      <c r="V28" s="236"/>
      <c r="W28" s="236"/>
      <c r="X28" s="236"/>
    </row>
    <row r="29" spans="1:24" ht="18.75" customHeight="1">
      <c r="A29" s="256" t="s">
        <v>120</v>
      </c>
      <c r="B29" s="241">
        <v>0.03</v>
      </c>
      <c r="C29" s="255"/>
      <c r="D29" s="242" t="s">
        <v>130</v>
      </c>
      <c r="E29" s="239">
        <f>SUM(E27:E28)</f>
        <v>0</v>
      </c>
      <c r="F29" s="239">
        <f>SUM(F27:F28)</f>
        <v>0</v>
      </c>
      <c r="G29" s="239">
        <f>SUM(G27:G28)</f>
        <v>0</v>
      </c>
      <c r="H29" s="239">
        <f>SUM(H27:H28)</f>
        <v>0</v>
      </c>
      <c r="I29" s="257">
        <f>SUM(I27:I28)</f>
        <v>0</v>
      </c>
      <c r="K29" s="398"/>
      <c r="L29" s="398"/>
      <c r="M29" s="398"/>
      <c r="N29" s="398"/>
      <c r="O29" s="398"/>
      <c r="P29" s="398"/>
      <c r="R29" s="396"/>
      <c r="S29" s="236"/>
      <c r="T29" s="236"/>
      <c r="U29" s="236"/>
      <c r="V29" s="236"/>
      <c r="W29" s="236"/>
      <c r="X29" s="236"/>
    </row>
    <row r="30" spans="1:24" ht="18.75" customHeight="1">
      <c r="A30" s="258"/>
      <c r="B30" s="259"/>
      <c r="C30" s="249"/>
      <c r="D30" s="249"/>
      <c r="E30" s="270" t="str">
        <f>IF(AND(E27="",E28=""),"No","Yes")</f>
        <v>No</v>
      </c>
      <c r="F30" s="270" t="str">
        <f>IF(AND(F27="",F28=""),"No","Yes")</f>
        <v>No</v>
      </c>
      <c r="G30" s="270" t="str">
        <f>IF(AND(G27="",G28=""),"No","Yes")</f>
        <v>No</v>
      </c>
      <c r="H30" s="270" t="str">
        <f>IF(AND(H27="",H28=""),"No","Yes")</f>
        <v>No</v>
      </c>
      <c r="I30" s="271" t="str">
        <f>IF(AND(I27="",I28=""),"No","Yes")</f>
        <v>No</v>
      </c>
      <c r="L30" s="403"/>
      <c r="R30" s="396"/>
      <c r="S30" s="236"/>
      <c r="T30" s="236"/>
      <c r="U30" s="236"/>
      <c r="V30" s="236"/>
      <c r="W30" s="236"/>
      <c r="X30" s="236"/>
    </row>
    <row r="31" spans="1:24" ht="18.75" customHeight="1">
      <c r="A31" s="260"/>
      <c r="B31" s="249"/>
      <c r="C31" s="249"/>
      <c r="D31" s="249"/>
      <c r="E31" s="249"/>
      <c r="F31" s="249"/>
      <c r="G31" s="249"/>
      <c r="H31" s="249"/>
      <c r="I31" s="261"/>
      <c r="R31" s="396"/>
      <c r="S31" s="236"/>
      <c r="T31" s="236"/>
      <c r="U31" s="236"/>
      <c r="V31" s="236"/>
      <c r="W31" s="236"/>
      <c r="X31" s="236"/>
    </row>
    <row r="32" spans="1:24" ht="30.75" customHeight="1">
      <c r="A32" s="672" t="s">
        <v>133</v>
      </c>
      <c r="B32" s="673"/>
      <c r="C32" s="249"/>
      <c r="D32" s="249"/>
      <c r="E32" s="249"/>
      <c r="F32" s="249"/>
      <c r="G32" s="249"/>
      <c r="H32" s="249"/>
      <c r="I32" s="261"/>
      <c r="R32" s="396"/>
      <c r="S32" s="236"/>
      <c r="T32" s="236"/>
      <c r="U32" s="236"/>
      <c r="V32" s="236"/>
      <c r="W32" s="236"/>
      <c r="X32" s="236"/>
    </row>
    <row r="33" spans="1:24" ht="18.75" customHeight="1">
      <c r="A33" s="262" t="s">
        <v>115</v>
      </c>
      <c r="B33" s="243">
        <f>L27</f>
        <v>0</v>
      </c>
      <c r="C33" s="249"/>
      <c r="D33" s="249"/>
      <c r="E33" s="249"/>
      <c r="F33" s="249"/>
      <c r="G33" s="249"/>
      <c r="H33" s="249"/>
      <c r="I33" s="261"/>
      <c r="L33" s="397" t="e">
        <f>B33/B33</f>
        <v>#DIV/0!</v>
      </c>
      <c r="R33" s="396"/>
      <c r="S33" s="236"/>
      <c r="T33" s="236"/>
      <c r="U33" s="236"/>
      <c r="V33" s="236"/>
      <c r="W33" s="236"/>
      <c r="X33" s="236"/>
    </row>
    <row r="34" spans="1:24" ht="18.75" customHeight="1">
      <c r="A34" s="262" t="s">
        <v>116</v>
      </c>
      <c r="B34" s="243">
        <f>IF(M28="New Salary",M27,L27*B29+L27)</f>
        <v>0</v>
      </c>
      <c r="C34" s="249"/>
      <c r="D34" s="249"/>
      <c r="E34" s="249"/>
      <c r="F34" s="249"/>
      <c r="G34" s="249"/>
      <c r="H34" s="249"/>
      <c r="I34" s="261"/>
      <c r="L34" s="397" t="e">
        <f>B34/B33</f>
        <v>#DIV/0!</v>
      </c>
      <c r="R34" s="396"/>
      <c r="S34" s="236"/>
      <c r="T34" s="236"/>
      <c r="U34" s="236"/>
      <c r="V34" s="236"/>
      <c r="W34" s="236"/>
      <c r="X34" s="236"/>
    </row>
    <row r="35" spans="1:24" ht="18.75" customHeight="1">
      <c r="A35" s="262" t="s">
        <v>117</v>
      </c>
      <c r="B35" s="243">
        <f>IF(N28="New Salary",N27,B34*B29+B34)</f>
        <v>0</v>
      </c>
      <c r="C35" s="255"/>
      <c r="D35" s="272" t="s">
        <v>121</v>
      </c>
      <c r="E35" s="272"/>
      <c r="F35" s="272"/>
      <c r="G35" s="272"/>
      <c r="H35" s="249"/>
      <c r="I35" s="261"/>
      <c r="L35" s="397" t="e">
        <f>B35/B34</f>
        <v>#DIV/0!</v>
      </c>
      <c r="R35" s="396"/>
      <c r="S35" s="236"/>
      <c r="T35" s="236"/>
      <c r="U35" s="236"/>
      <c r="V35" s="236"/>
      <c r="W35" s="236"/>
      <c r="X35" s="236"/>
    </row>
    <row r="36" spans="1:24" ht="18.75" customHeight="1">
      <c r="A36" s="262" t="s">
        <v>118</v>
      </c>
      <c r="B36" s="243">
        <f>IF(O28="New Salary",O27,B35*B29+B35)</f>
        <v>0</v>
      </c>
      <c r="C36" s="255"/>
      <c r="D36" s="270">
        <f>B28-B27</f>
        <v>0</v>
      </c>
      <c r="E36" s="272"/>
      <c r="F36" s="272"/>
      <c r="G36" s="272"/>
      <c r="H36" s="249"/>
      <c r="I36" s="261"/>
      <c r="L36" s="397" t="e">
        <f>B36/B35</f>
        <v>#DIV/0!</v>
      </c>
      <c r="R36" s="396"/>
      <c r="S36" s="236"/>
      <c r="T36" s="236"/>
      <c r="U36" s="236"/>
      <c r="V36" s="236"/>
      <c r="W36" s="236"/>
      <c r="X36" s="236"/>
    </row>
    <row r="37" spans="1:24" ht="18.75" customHeight="1" thickBot="1">
      <c r="A37" s="263" t="s">
        <v>119</v>
      </c>
      <c r="B37" s="264">
        <f>IF(P28="New Salary",P27,B36*B29+B36)</f>
        <v>0</v>
      </c>
      <c r="C37" s="265"/>
      <c r="D37" s="266"/>
      <c r="E37" s="266"/>
      <c r="F37" s="266"/>
      <c r="G37" s="266"/>
      <c r="H37" s="266"/>
      <c r="I37" s="267"/>
      <c r="L37" s="397" t="e">
        <f>B37/B36</f>
        <v>#DIV/0!</v>
      </c>
      <c r="R37" s="396"/>
      <c r="S37" s="236"/>
      <c r="T37" s="236"/>
      <c r="U37" s="236"/>
      <c r="V37" s="236"/>
      <c r="W37" s="236"/>
      <c r="X37" s="236"/>
    </row>
    <row r="38" spans="1:24" ht="15">
      <c r="C38" s="240"/>
      <c r="D38" s="232"/>
      <c r="E38" s="232"/>
      <c r="F38" s="232"/>
      <c r="G38" s="232"/>
      <c r="H38" s="232"/>
      <c r="I38" s="232"/>
      <c r="R38" s="396"/>
      <c r="S38" s="236"/>
      <c r="T38" s="236"/>
      <c r="U38" s="236"/>
      <c r="V38" s="236"/>
      <c r="W38" s="236"/>
      <c r="X38" s="236"/>
    </row>
    <row r="39" spans="1:24" ht="15">
      <c r="C39" s="240"/>
      <c r="D39" s="232"/>
      <c r="E39" s="232"/>
      <c r="F39" s="232"/>
      <c r="G39" s="232"/>
      <c r="H39" s="232"/>
      <c r="I39" s="232"/>
      <c r="R39" s="396"/>
      <c r="S39" s="236"/>
      <c r="T39" s="236"/>
      <c r="U39" s="236"/>
      <c r="V39" s="236"/>
      <c r="W39" s="236"/>
      <c r="X39" s="236"/>
    </row>
    <row r="40" spans="1:24" ht="15">
      <c r="C40" s="240"/>
      <c r="D40" s="232"/>
      <c r="E40" s="232"/>
      <c r="F40" s="232"/>
      <c r="G40" s="232"/>
      <c r="H40" s="232"/>
      <c r="I40" s="232"/>
      <c r="R40" s="396"/>
      <c r="S40" s="236"/>
      <c r="T40" s="236"/>
      <c r="U40" s="236"/>
      <c r="V40" s="236"/>
      <c r="W40" s="236"/>
      <c r="X40" s="236"/>
    </row>
    <row r="41" spans="1:24" ht="13.5" thickBot="1">
      <c r="K41" s="398"/>
      <c r="L41" s="398"/>
      <c r="M41" s="398"/>
      <c r="N41" s="398"/>
      <c r="O41" s="398"/>
      <c r="P41" s="398"/>
      <c r="R41" s="396"/>
      <c r="S41" s="236"/>
      <c r="T41" s="236"/>
      <c r="U41" s="236"/>
      <c r="V41" s="236"/>
      <c r="W41" s="236"/>
      <c r="X41" s="236"/>
    </row>
    <row r="42" spans="1:24" ht="33.75" customHeight="1">
      <c r="A42" s="268" t="s">
        <v>139</v>
      </c>
      <c r="B42" s="273">
        <f>Year1!C9</f>
        <v>0</v>
      </c>
      <c r="C42" s="269"/>
      <c r="D42" s="269"/>
      <c r="E42" s="675" t="s">
        <v>137</v>
      </c>
      <c r="F42" s="675"/>
      <c r="G42" s="675"/>
      <c r="H42" s="675"/>
      <c r="I42" s="676"/>
      <c r="J42" s="399"/>
      <c r="K42" s="398"/>
      <c r="L42" s="677" t="s">
        <v>127</v>
      </c>
      <c r="M42" s="677"/>
      <c r="N42" s="677"/>
      <c r="O42" s="677"/>
      <c r="P42" s="677"/>
      <c r="R42" s="396"/>
      <c r="S42" s="236"/>
      <c r="T42" s="236"/>
      <c r="U42" s="236"/>
      <c r="V42" s="236"/>
      <c r="W42" s="236"/>
      <c r="X42" s="236"/>
    </row>
    <row r="43" spans="1:24" ht="34.5" customHeight="1">
      <c r="A43" s="250" t="s">
        <v>136</v>
      </c>
      <c r="B43" s="247"/>
      <c r="C43" s="249"/>
      <c r="D43" s="251" t="s">
        <v>131</v>
      </c>
      <c r="E43" s="237" t="s">
        <v>110</v>
      </c>
      <c r="F43" s="237" t="s">
        <v>111</v>
      </c>
      <c r="G43" s="237" t="s">
        <v>112</v>
      </c>
      <c r="H43" s="237" t="s">
        <v>113</v>
      </c>
      <c r="I43" s="252" t="s">
        <v>114</v>
      </c>
      <c r="J43" s="399"/>
      <c r="K43" s="398"/>
      <c r="L43" s="399" t="s">
        <v>122</v>
      </c>
      <c r="M43" s="399" t="s">
        <v>125</v>
      </c>
      <c r="N43" s="399" t="s">
        <v>123</v>
      </c>
      <c r="O43" s="399" t="s">
        <v>124</v>
      </c>
      <c r="P43" s="399" t="s">
        <v>126</v>
      </c>
      <c r="R43" s="396"/>
      <c r="S43" s="236"/>
      <c r="T43" s="236"/>
      <c r="U43" s="236"/>
      <c r="V43" s="236"/>
      <c r="W43" s="236"/>
      <c r="X43" s="236"/>
    </row>
    <row r="44" spans="1:24" ht="18.75" customHeight="1">
      <c r="A44" s="253" t="s">
        <v>134</v>
      </c>
      <c r="B44" s="248"/>
      <c r="C44" s="249"/>
      <c r="D44" s="238" t="s">
        <v>146</v>
      </c>
      <c r="E44" s="246"/>
      <c r="F44" s="246"/>
      <c r="G44" s="246"/>
      <c r="H44" s="246"/>
      <c r="I44" s="254"/>
      <c r="J44" s="400"/>
      <c r="K44" s="398"/>
      <c r="L44" s="401">
        <f>IF(E47="No",B43,(B43*E46)+B43)</f>
        <v>0</v>
      </c>
      <c r="M44" s="401">
        <f>IF(F47="No",L44,(F46+L44))*B46+(L44*F46+L44)</f>
        <v>0</v>
      </c>
      <c r="N44" s="401">
        <f>IF(AND(F47="No",G47="No"),M44,(G46+M44))*B46+(M44*G46+M44)</f>
        <v>0</v>
      </c>
      <c r="O44" s="401">
        <f>IF(AND(F47="No",G47="No",H47="No"),N44,(H46+N44))*B46+(N44*H46+N44)</f>
        <v>0</v>
      </c>
      <c r="P44" s="401">
        <f>IF(AND(F47="No",G47="No",H47="No",I47="No"),O44,(I46+O44))*B46+(O44*I46+O44)</f>
        <v>0</v>
      </c>
      <c r="R44" s="396"/>
      <c r="S44" s="236"/>
      <c r="T44" s="236"/>
      <c r="U44" s="236"/>
      <c r="V44" s="236"/>
      <c r="W44" s="236"/>
      <c r="X44" s="236"/>
    </row>
    <row r="45" spans="1:24" ht="18.75" customHeight="1">
      <c r="A45" s="253" t="s">
        <v>135</v>
      </c>
      <c r="B45" s="248"/>
      <c r="C45" s="255"/>
      <c r="D45" s="238" t="s">
        <v>129</v>
      </c>
      <c r="E45" s="246"/>
      <c r="F45" s="246"/>
      <c r="G45" s="246"/>
      <c r="H45" s="246"/>
      <c r="I45" s="254"/>
      <c r="K45" s="398"/>
      <c r="L45" s="402" t="str">
        <f>IF(E47="No","","New Salary")</f>
        <v/>
      </c>
      <c r="M45" s="402" t="str">
        <f t="shared" ref="M45" si="5">IF(F47="No","","New Salary")</f>
        <v/>
      </c>
      <c r="N45" s="402" t="str">
        <f t="shared" ref="N45" si="6">IF(G47="No","","New Salary")</f>
        <v/>
      </c>
      <c r="O45" s="402" t="str">
        <f t="shared" ref="O45" si="7">IF(H47="No","","New Salary")</f>
        <v/>
      </c>
      <c r="P45" s="402" t="str">
        <f t="shared" ref="P45" si="8">IF(I47="No","","New Salary")</f>
        <v/>
      </c>
      <c r="R45" s="396"/>
      <c r="S45" s="236"/>
      <c r="T45" s="236"/>
      <c r="U45" s="236"/>
      <c r="V45" s="236"/>
      <c r="W45" s="236"/>
      <c r="X45" s="236"/>
    </row>
    <row r="46" spans="1:24" ht="15" customHeight="1">
      <c r="A46" s="256" t="s">
        <v>120</v>
      </c>
      <c r="B46" s="241">
        <v>0.03</v>
      </c>
      <c r="C46" s="255"/>
      <c r="D46" s="242" t="s">
        <v>130</v>
      </c>
      <c r="E46" s="239">
        <f>SUM(E44:E45)</f>
        <v>0</v>
      </c>
      <c r="F46" s="239">
        <f>SUM(F44:F45)</f>
        <v>0</v>
      </c>
      <c r="G46" s="239">
        <f>SUM(G44:G45)</f>
        <v>0</v>
      </c>
      <c r="H46" s="239">
        <f>SUM(H44:H45)</f>
        <v>0</v>
      </c>
      <c r="I46" s="257">
        <f>SUM(I44:I45)</f>
        <v>0</v>
      </c>
      <c r="K46" s="398"/>
      <c r="L46" s="398"/>
      <c r="M46" s="398"/>
      <c r="N46" s="398"/>
      <c r="O46" s="398"/>
      <c r="P46" s="398"/>
      <c r="R46" s="396"/>
      <c r="S46" s="236"/>
      <c r="T46" s="236"/>
      <c r="U46" s="236"/>
      <c r="V46" s="236"/>
      <c r="W46" s="236"/>
      <c r="X46" s="236"/>
    </row>
    <row r="47" spans="1:24" ht="15" customHeight="1">
      <c r="A47" s="258"/>
      <c r="B47" s="259"/>
      <c r="C47" s="249"/>
      <c r="D47" s="249"/>
      <c r="E47" s="270" t="str">
        <f>IF(AND(E44="",E45=""),"No","Yes")</f>
        <v>No</v>
      </c>
      <c r="F47" s="270" t="str">
        <f>IF(AND(F44="",F45=""),"No","Yes")</f>
        <v>No</v>
      </c>
      <c r="G47" s="270" t="str">
        <f>IF(AND(G44="",G45=""),"No","Yes")</f>
        <v>No</v>
      </c>
      <c r="H47" s="270" t="str">
        <f>IF(AND(H44="",H45=""),"No","Yes")</f>
        <v>No</v>
      </c>
      <c r="I47" s="271" t="str">
        <f>IF(AND(I44="",I45=""),"No","Yes")</f>
        <v>No</v>
      </c>
      <c r="L47" s="403"/>
      <c r="R47" s="396"/>
      <c r="S47" s="236"/>
      <c r="T47" s="236"/>
      <c r="U47" s="236"/>
      <c r="V47" s="236"/>
      <c r="W47" s="236"/>
      <c r="X47" s="236"/>
    </row>
    <row r="48" spans="1:24" ht="15" customHeight="1">
      <c r="A48" s="260"/>
      <c r="B48" s="249"/>
      <c r="C48" s="249"/>
      <c r="D48" s="249"/>
      <c r="E48" s="249"/>
      <c r="F48" s="249"/>
      <c r="G48" s="249"/>
      <c r="H48" s="249"/>
      <c r="I48" s="261"/>
      <c r="R48" s="396"/>
      <c r="S48" s="236"/>
      <c r="T48" s="236"/>
      <c r="U48" s="236"/>
      <c r="V48" s="236"/>
      <c r="W48" s="236"/>
      <c r="X48" s="236"/>
    </row>
    <row r="49" spans="1:24" ht="32.25" customHeight="1">
      <c r="A49" s="672" t="s">
        <v>133</v>
      </c>
      <c r="B49" s="673"/>
      <c r="C49" s="249"/>
      <c r="D49" s="249"/>
      <c r="E49" s="249"/>
      <c r="F49" s="249"/>
      <c r="G49" s="249"/>
      <c r="H49" s="249"/>
      <c r="I49" s="261"/>
      <c r="R49" s="396"/>
      <c r="S49" s="236"/>
      <c r="T49" s="236"/>
      <c r="U49" s="236"/>
      <c r="V49" s="236"/>
      <c r="W49" s="236"/>
      <c r="X49" s="236"/>
    </row>
    <row r="50" spans="1:24" ht="22.5" customHeight="1">
      <c r="A50" s="262" t="s">
        <v>115</v>
      </c>
      <c r="B50" s="243">
        <f>L44</f>
        <v>0</v>
      </c>
      <c r="C50" s="249"/>
      <c r="D50" s="249"/>
      <c r="E50" s="249"/>
      <c r="F50" s="249"/>
      <c r="G50" s="249"/>
      <c r="H50" s="249"/>
      <c r="I50" s="261"/>
      <c r="L50" s="397" t="e">
        <f>B50/B50</f>
        <v>#DIV/0!</v>
      </c>
      <c r="R50" s="396"/>
      <c r="S50" s="236"/>
      <c r="T50" s="236"/>
      <c r="U50" s="236"/>
      <c r="V50" s="236"/>
      <c r="W50" s="236"/>
      <c r="X50" s="236"/>
    </row>
    <row r="51" spans="1:24" ht="22.5" customHeight="1">
      <c r="A51" s="262" t="s">
        <v>116</v>
      </c>
      <c r="B51" s="243">
        <f>IF(M45="New Salary",M44,L44*B46+L44)</f>
        <v>0</v>
      </c>
      <c r="C51" s="249"/>
      <c r="D51" s="249"/>
      <c r="E51" s="249"/>
      <c r="F51" s="249"/>
      <c r="G51" s="249"/>
      <c r="H51" s="249"/>
      <c r="I51" s="261"/>
      <c r="L51" s="397" t="e">
        <f>B51/B50</f>
        <v>#DIV/0!</v>
      </c>
      <c r="R51" s="396"/>
      <c r="S51" s="236"/>
      <c r="T51" s="236"/>
      <c r="U51" s="236"/>
      <c r="V51" s="236"/>
      <c r="W51" s="236"/>
      <c r="X51" s="236"/>
    </row>
    <row r="52" spans="1:24" ht="22.5" customHeight="1">
      <c r="A52" s="262" t="s">
        <v>117</v>
      </c>
      <c r="B52" s="243">
        <f>IF(N45="New Salary",N44,B51*B46+B51)</f>
        <v>0</v>
      </c>
      <c r="C52" s="255"/>
      <c r="D52" s="272" t="s">
        <v>121</v>
      </c>
      <c r="E52" s="272"/>
      <c r="F52" s="272"/>
      <c r="G52" s="272"/>
      <c r="H52" s="249"/>
      <c r="I52" s="261"/>
      <c r="L52" s="397" t="e">
        <f>B52/B51</f>
        <v>#DIV/0!</v>
      </c>
      <c r="R52" s="396"/>
      <c r="S52" s="236"/>
      <c r="T52" s="236"/>
      <c r="U52" s="236"/>
      <c r="V52" s="236"/>
      <c r="W52" s="236"/>
      <c r="X52" s="236"/>
    </row>
    <row r="53" spans="1:24" ht="22.5" customHeight="1">
      <c r="A53" s="262" t="s">
        <v>118</v>
      </c>
      <c r="B53" s="243">
        <f>IF(O45="New Salary",O44,B52*B46+B52)</f>
        <v>0</v>
      </c>
      <c r="C53" s="255"/>
      <c r="D53" s="270">
        <f>B45-B44</f>
        <v>0</v>
      </c>
      <c r="E53" s="272"/>
      <c r="F53" s="272"/>
      <c r="G53" s="272"/>
      <c r="H53" s="249"/>
      <c r="I53" s="261"/>
      <c r="L53" s="397" t="e">
        <f>B53/B52</f>
        <v>#DIV/0!</v>
      </c>
      <c r="R53" s="396"/>
      <c r="S53" s="236"/>
      <c r="T53" s="236"/>
      <c r="U53" s="236"/>
      <c r="V53" s="236"/>
      <c r="W53" s="236"/>
      <c r="X53" s="236"/>
    </row>
    <row r="54" spans="1:24" ht="22.5" customHeight="1" thickBot="1">
      <c r="A54" s="263" t="s">
        <v>119</v>
      </c>
      <c r="B54" s="264">
        <f>IF(P45="New Salary",P44,B53*B46+B53)</f>
        <v>0</v>
      </c>
      <c r="C54" s="265"/>
      <c r="D54" s="266"/>
      <c r="E54" s="266"/>
      <c r="F54" s="266"/>
      <c r="G54" s="266"/>
      <c r="H54" s="266"/>
      <c r="I54" s="267"/>
      <c r="L54" s="397" t="e">
        <f>B54/B53</f>
        <v>#DIV/0!</v>
      </c>
      <c r="R54" s="396"/>
      <c r="S54" s="236"/>
      <c r="T54" s="236"/>
      <c r="U54" s="236"/>
      <c r="V54" s="236"/>
      <c r="W54" s="236"/>
      <c r="X54" s="236"/>
    </row>
    <row r="55" spans="1:24" ht="15" customHeight="1">
      <c r="C55" s="240"/>
      <c r="D55" s="232"/>
      <c r="E55" s="232"/>
      <c r="F55" s="232"/>
      <c r="G55" s="232"/>
      <c r="H55" s="232"/>
      <c r="I55" s="232"/>
      <c r="R55" s="396"/>
      <c r="S55" s="236"/>
      <c r="T55" s="236"/>
      <c r="U55" s="236"/>
      <c r="V55" s="236"/>
      <c r="W55" s="236"/>
      <c r="X55" s="236"/>
    </row>
    <row r="56" spans="1:24" ht="15">
      <c r="C56" s="240"/>
      <c r="D56" s="232"/>
      <c r="E56" s="232"/>
      <c r="F56" s="232"/>
      <c r="G56" s="232"/>
      <c r="H56" s="232"/>
      <c r="I56" s="232"/>
      <c r="R56" s="396"/>
      <c r="S56" s="236"/>
      <c r="T56" s="236"/>
      <c r="U56" s="236"/>
      <c r="V56" s="236"/>
      <c r="W56" s="236"/>
      <c r="X56" s="236"/>
    </row>
    <row r="57" spans="1:24" ht="15">
      <c r="C57" s="240"/>
      <c r="D57" s="232"/>
      <c r="E57" s="232"/>
      <c r="F57" s="232"/>
      <c r="G57" s="232"/>
      <c r="H57" s="232"/>
      <c r="I57" s="232"/>
      <c r="R57" s="396"/>
      <c r="S57" s="236"/>
      <c r="T57" s="236"/>
      <c r="U57" s="236"/>
      <c r="V57" s="236"/>
      <c r="W57" s="236"/>
      <c r="X57" s="236"/>
    </row>
    <row r="58" spans="1:24" ht="15.75" thickBot="1">
      <c r="C58" s="240"/>
      <c r="D58" s="232"/>
      <c r="E58" s="232"/>
      <c r="F58" s="232"/>
      <c r="G58" s="232"/>
      <c r="H58" s="232"/>
      <c r="I58" s="232"/>
      <c r="R58" s="396"/>
      <c r="S58" s="236"/>
      <c r="T58" s="236"/>
      <c r="U58" s="236"/>
      <c r="V58" s="236"/>
      <c r="W58" s="236"/>
      <c r="X58" s="236"/>
    </row>
    <row r="59" spans="1:24" ht="30" customHeight="1">
      <c r="A59" s="279" t="s">
        <v>141</v>
      </c>
      <c r="B59" s="273"/>
      <c r="C59" s="269"/>
      <c r="D59" s="269"/>
      <c r="E59" s="675" t="s">
        <v>137</v>
      </c>
      <c r="F59" s="675"/>
      <c r="G59" s="675"/>
      <c r="H59" s="675"/>
      <c r="I59" s="676"/>
      <c r="J59" s="399"/>
      <c r="K59" s="398"/>
      <c r="L59" s="677" t="s">
        <v>127</v>
      </c>
      <c r="M59" s="677"/>
      <c r="N59" s="677"/>
      <c r="O59" s="677"/>
      <c r="P59" s="677"/>
      <c r="R59" s="396"/>
      <c r="S59" s="236"/>
      <c r="T59" s="236"/>
      <c r="U59" s="236"/>
      <c r="V59" s="236"/>
      <c r="W59" s="236"/>
      <c r="X59" s="236"/>
    </row>
    <row r="60" spans="1:24" ht="30.75">
      <c r="A60" s="277" t="s">
        <v>136</v>
      </c>
      <c r="B60" s="247"/>
      <c r="C60" s="249"/>
      <c r="D60" s="251" t="s">
        <v>131</v>
      </c>
      <c r="E60" s="237" t="s">
        <v>110</v>
      </c>
      <c r="F60" s="237" t="s">
        <v>111</v>
      </c>
      <c r="G60" s="237" t="s">
        <v>112</v>
      </c>
      <c r="H60" s="237" t="s">
        <v>113</v>
      </c>
      <c r="I60" s="252" t="s">
        <v>114</v>
      </c>
      <c r="J60" s="399"/>
      <c r="K60" s="398"/>
      <c r="L60" s="399" t="s">
        <v>122</v>
      </c>
      <c r="M60" s="399" t="s">
        <v>125</v>
      </c>
      <c r="N60" s="399" t="s">
        <v>123</v>
      </c>
      <c r="O60" s="399" t="s">
        <v>124</v>
      </c>
      <c r="P60" s="399" t="s">
        <v>126</v>
      </c>
      <c r="R60" s="396"/>
      <c r="S60" s="236"/>
      <c r="T60" s="236"/>
      <c r="U60" s="236"/>
      <c r="V60" s="236"/>
      <c r="W60" s="236"/>
      <c r="X60" s="236"/>
    </row>
    <row r="61" spans="1:24" ht="15">
      <c r="A61" s="253" t="s">
        <v>134</v>
      </c>
      <c r="B61" s="248"/>
      <c r="C61" s="249"/>
      <c r="D61" s="238" t="s">
        <v>146</v>
      </c>
      <c r="E61" s="246"/>
      <c r="F61" s="246"/>
      <c r="G61" s="246"/>
      <c r="H61" s="246"/>
      <c r="I61" s="254"/>
      <c r="J61" s="400"/>
      <c r="K61" s="398"/>
      <c r="L61" s="401">
        <f>IF(E64="No",B60,(B60*E63)+B60)</f>
        <v>0</v>
      </c>
      <c r="M61" s="401">
        <f>IF(F64="No",L61,(F63+L61))*B63+(L61*F63+L61)</f>
        <v>0</v>
      </c>
      <c r="N61" s="401">
        <f>IF(AND(F64="No",G64="No"),M61,(G63+M61))*B63+(M61*G63+M61)</f>
        <v>0</v>
      </c>
      <c r="O61" s="401">
        <f>IF(AND(F64="No",G64="No",H64="No"),N61,(H63+N61))*B63+(N61*H63+N61)</f>
        <v>0</v>
      </c>
      <c r="P61" s="401">
        <f>IF(AND(F64="No",G64="No",H64="No",I64="No"),O61,(I63+O61))*B63+(O61*I63+O61)</f>
        <v>0</v>
      </c>
      <c r="R61" s="396"/>
      <c r="S61" s="236"/>
      <c r="T61" s="236"/>
      <c r="U61" s="236"/>
      <c r="V61" s="236"/>
      <c r="W61" s="236"/>
      <c r="X61" s="236"/>
    </row>
    <row r="62" spans="1:24" ht="15">
      <c r="A62" s="253" t="s">
        <v>135</v>
      </c>
      <c r="B62" s="248"/>
      <c r="C62" s="255"/>
      <c r="D62" s="238" t="s">
        <v>129</v>
      </c>
      <c r="E62" s="246"/>
      <c r="F62" s="246"/>
      <c r="G62" s="246"/>
      <c r="H62" s="246"/>
      <c r="I62" s="254"/>
      <c r="K62" s="398"/>
      <c r="L62" s="402" t="str">
        <f>IF(E64="No","","New Salary")</f>
        <v/>
      </c>
      <c r="M62" s="402" t="str">
        <f t="shared" ref="M62" si="9">IF(F64="No","","New Salary")</f>
        <v/>
      </c>
      <c r="N62" s="402" t="str">
        <f t="shared" ref="N62" si="10">IF(G64="No","","New Salary")</f>
        <v/>
      </c>
      <c r="O62" s="402" t="str">
        <f t="shared" ref="O62" si="11">IF(H64="No","","New Salary")</f>
        <v/>
      </c>
      <c r="P62" s="402" t="str">
        <f t="shared" ref="P62" si="12">IF(I64="No","","New Salary")</f>
        <v/>
      </c>
      <c r="R62" s="396"/>
      <c r="S62" s="236"/>
      <c r="T62" s="236"/>
      <c r="U62" s="236"/>
      <c r="V62" s="236"/>
      <c r="W62" s="236"/>
      <c r="X62" s="236"/>
    </row>
    <row r="63" spans="1:24" ht="15">
      <c r="A63" s="256" t="s">
        <v>120</v>
      </c>
      <c r="B63" s="241">
        <v>0.03</v>
      </c>
      <c r="C63" s="255"/>
      <c r="D63" s="242" t="s">
        <v>130</v>
      </c>
      <c r="E63" s="239">
        <f>SUM(E61:E62)</f>
        <v>0</v>
      </c>
      <c r="F63" s="239">
        <f>SUM(F61:F62)</f>
        <v>0</v>
      </c>
      <c r="G63" s="239">
        <f>SUM(G61:G62)</f>
        <v>0</v>
      </c>
      <c r="H63" s="239">
        <f>SUM(H61:H62)</f>
        <v>0</v>
      </c>
      <c r="I63" s="257">
        <f>SUM(I61:I62)</f>
        <v>0</v>
      </c>
      <c r="K63" s="398"/>
      <c r="L63" s="398"/>
      <c r="M63" s="398"/>
      <c r="N63" s="398"/>
      <c r="O63" s="398"/>
      <c r="P63" s="398"/>
      <c r="R63" s="396"/>
      <c r="S63" s="236"/>
      <c r="T63" s="236"/>
      <c r="U63" s="236"/>
      <c r="V63" s="236"/>
      <c r="W63" s="236"/>
      <c r="X63" s="236"/>
    </row>
    <row r="64" spans="1:24" ht="15">
      <c r="A64" s="258"/>
      <c r="B64" s="259"/>
      <c r="C64" s="249"/>
      <c r="D64" s="249"/>
      <c r="E64" s="270" t="str">
        <f>IF(AND(E61="",E62=""),"No","Yes")</f>
        <v>No</v>
      </c>
      <c r="F64" s="270" t="str">
        <f>IF(AND(F61="",F62=""),"No","Yes")</f>
        <v>No</v>
      </c>
      <c r="G64" s="270" t="str">
        <f>IF(AND(G61="",G62=""),"No","Yes")</f>
        <v>No</v>
      </c>
      <c r="H64" s="270" t="str">
        <f>IF(AND(H61="",H62=""),"No","Yes")</f>
        <v>No</v>
      </c>
      <c r="I64" s="271" t="str">
        <f>IF(AND(I61="",I62=""),"No","Yes")</f>
        <v>No</v>
      </c>
      <c r="L64" s="403"/>
      <c r="R64" s="396"/>
      <c r="S64" s="236"/>
      <c r="T64" s="236"/>
      <c r="U64" s="236"/>
      <c r="V64" s="236"/>
      <c r="W64" s="236"/>
      <c r="X64" s="236"/>
    </row>
    <row r="65" spans="1:24" ht="15">
      <c r="A65" s="260"/>
      <c r="B65" s="249"/>
      <c r="C65" s="249"/>
      <c r="D65" s="249"/>
      <c r="E65" s="249"/>
      <c r="F65" s="249"/>
      <c r="G65" s="249"/>
      <c r="H65" s="249"/>
      <c r="I65" s="261"/>
      <c r="R65" s="396"/>
      <c r="S65" s="236"/>
      <c r="T65" s="236"/>
      <c r="U65" s="236"/>
      <c r="V65" s="236"/>
      <c r="W65" s="236"/>
      <c r="X65" s="236"/>
    </row>
    <row r="66" spans="1:24" ht="30.75" customHeight="1">
      <c r="A66" s="672" t="s">
        <v>133</v>
      </c>
      <c r="B66" s="673"/>
      <c r="C66" s="249"/>
      <c r="D66" s="249"/>
      <c r="E66" s="249"/>
      <c r="F66" s="249"/>
      <c r="G66" s="249"/>
      <c r="H66" s="249"/>
      <c r="I66" s="261"/>
      <c r="R66" s="396"/>
      <c r="S66" s="236"/>
      <c r="T66" s="236"/>
      <c r="U66" s="236"/>
      <c r="V66" s="236"/>
      <c r="W66" s="236"/>
      <c r="X66" s="236"/>
    </row>
    <row r="67" spans="1:24" ht="15">
      <c r="A67" s="262" t="s">
        <v>115</v>
      </c>
      <c r="B67" s="243">
        <f>L61</f>
        <v>0</v>
      </c>
      <c r="C67" s="249"/>
      <c r="D67" s="249"/>
      <c r="E67" s="249"/>
      <c r="F67" s="249"/>
      <c r="G67" s="249"/>
      <c r="H67" s="249"/>
      <c r="I67" s="261"/>
      <c r="L67" s="397" t="e">
        <f>B67/B67</f>
        <v>#DIV/0!</v>
      </c>
      <c r="R67" s="396"/>
      <c r="S67" s="236"/>
      <c r="T67" s="236"/>
      <c r="U67" s="236"/>
      <c r="V67" s="236"/>
      <c r="W67" s="236"/>
      <c r="X67" s="236"/>
    </row>
    <row r="68" spans="1:24" ht="15">
      <c r="A68" s="262" t="s">
        <v>116</v>
      </c>
      <c r="B68" s="243">
        <f>IF(M62="New Salary",M61,L61*B63+L61)</f>
        <v>0</v>
      </c>
      <c r="C68" s="249"/>
      <c r="D68" s="249"/>
      <c r="E68" s="249"/>
      <c r="F68" s="249"/>
      <c r="G68" s="249"/>
      <c r="H68" s="249"/>
      <c r="I68" s="261"/>
      <c r="L68" s="397" t="e">
        <f>B68/B67</f>
        <v>#DIV/0!</v>
      </c>
      <c r="R68" s="396"/>
      <c r="S68" s="236"/>
      <c r="T68" s="236"/>
      <c r="U68" s="236"/>
      <c r="V68" s="236"/>
      <c r="W68" s="236"/>
      <c r="X68" s="236"/>
    </row>
    <row r="69" spans="1:24" ht="15">
      <c r="A69" s="262" t="s">
        <v>117</v>
      </c>
      <c r="B69" s="243">
        <f>IF(N62="New Salary",N61,B68*B63+B68)</f>
        <v>0</v>
      </c>
      <c r="C69" s="255"/>
      <c r="D69" s="272" t="s">
        <v>121</v>
      </c>
      <c r="E69" s="272"/>
      <c r="F69" s="272"/>
      <c r="G69" s="272"/>
      <c r="H69" s="249"/>
      <c r="I69" s="261"/>
      <c r="L69" s="397" t="e">
        <f>B69/B68</f>
        <v>#DIV/0!</v>
      </c>
      <c r="R69" s="396"/>
      <c r="S69" s="236"/>
      <c r="T69" s="236"/>
      <c r="U69" s="236"/>
      <c r="V69" s="236"/>
      <c r="W69" s="236"/>
      <c r="X69" s="236"/>
    </row>
    <row r="70" spans="1:24" ht="15">
      <c r="A70" s="262" t="s">
        <v>118</v>
      </c>
      <c r="B70" s="243">
        <f>IF(O62="New Salary",O61,B69*B63+B69)</f>
        <v>0</v>
      </c>
      <c r="C70" s="255"/>
      <c r="D70" s="270">
        <f>B62-B61</f>
        <v>0</v>
      </c>
      <c r="E70" s="272"/>
      <c r="F70" s="272"/>
      <c r="G70" s="272"/>
      <c r="H70" s="249"/>
      <c r="I70" s="261"/>
      <c r="L70" s="397" t="e">
        <f>B70/B69</f>
        <v>#DIV/0!</v>
      </c>
      <c r="R70" s="236"/>
      <c r="S70" s="236"/>
      <c r="T70" s="236"/>
      <c r="U70" s="236"/>
      <c r="V70" s="236"/>
      <c r="W70" s="236"/>
      <c r="X70" s="236"/>
    </row>
    <row r="71" spans="1:24" ht="15.75" thickBot="1">
      <c r="A71" s="263" t="s">
        <v>119</v>
      </c>
      <c r="B71" s="264">
        <f>IF(P62="New Salary",P61,B70*B63+B70)</f>
        <v>0</v>
      </c>
      <c r="C71" s="265"/>
      <c r="D71" s="266"/>
      <c r="E71" s="266"/>
      <c r="F71" s="266"/>
      <c r="G71" s="266"/>
      <c r="H71" s="266"/>
      <c r="I71" s="267"/>
      <c r="L71" s="397" t="e">
        <f>B71/B70</f>
        <v>#DIV/0!</v>
      </c>
      <c r="R71" s="236"/>
      <c r="S71" s="236"/>
      <c r="T71" s="236"/>
      <c r="U71" s="236"/>
      <c r="V71" s="236"/>
      <c r="W71" s="236"/>
      <c r="X71" s="236"/>
    </row>
    <row r="72" spans="1:24" ht="15">
      <c r="C72" s="240"/>
      <c r="D72" s="232"/>
      <c r="E72" s="232"/>
      <c r="F72" s="232"/>
      <c r="G72" s="232"/>
      <c r="H72" s="232"/>
      <c r="I72" s="232"/>
    </row>
    <row r="73" spans="1:24" ht="15">
      <c r="C73" s="240"/>
      <c r="D73" s="232"/>
      <c r="E73" s="232"/>
      <c r="F73" s="232"/>
      <c r="G73" s="232"/>
      <c r="H73" s="232"/>
      <c r="I73" s="232"/>
    </row>
    <row r="74" spans="1:24" ht="15">
      <c r="A74" s="244" t="s">
        <v>128</v>
      </c>
      <c r="B74" s="232"/>
      <c r="C74" s="240"/>
      <c r="D74" s="232"/>
      <c r="E74" s="232"/>
      <c r="F74" s="232"/>
      <c r="G74" s="232"/>
      <c r="H74" s="232"/>
      <c r="I74" s="232"/>
    </row>
    <row r="75" spans="1:24">
      <c r="A75" s="245" t="s">
        <v>143</v>
      </c>
      <c r="B75" s="245"/>
    </row>
    <row r="76" spans="1:24">
      <c r="A76" s="278" t="s">
        <v>142</v>
      </c>
    </row>
  </sheetData>
  <sheetProtection algorithmName="SHA-512" hashValue="Z1yN40PQ1ntYrZaAKBM+3n5Dra7zJrZSDW1GyiJdEi3gA+3TB+DKXmF/ZDN5Lsq3oWd9vnLiZVhzjiz1cI5ScQ==" saltValue="7D0V1lDYOgA/tBSsZhg2Dw==" spinCount="100000" sheet="1" objects="1" scenarios="1" selectLockedCells="1"/>
  <mergeCells count="13">
    <mergeCell ref="E59:I59"/>
    <mergeCell ref="L59:P59"/>
    <mergeCell ref="A66:B66"/>
    <mergeCell ref="E42:I42"/>
    <mergeCell ref="L42:P42"/>
    <mergeCell ref="A49:B49"/>
    <mergeCell ref="A16:B16"/>
    <mergeCell ref="A5:I5"/>
    <mergeCell ref="E25:I25"/>
    <mergeCell ref="L25:P25"/>
    <mergeCell ref="A32:B32"/>
    <mergeCell ref="E9:I9"/>
    <mergeCell ref="L9:P9"/>
  </mergeCells>
  <pageMargins left="0.7" right="0.7" top="0.75" bottom="0.75" header="0.3" footer="0.3"/>
  <pageSetup scale="73" orientation="portrait" r:id="rId1"/>
  <ignoredErrors>
    <ignoredError sqref="L33 L34:L37 L50:L54 L67:L71 L17:L2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E28"/>
  <sheetViews>
    <sheetView workbookViewId="0"/>
  </sheetViews>
  <sheetFormatPr defaultColWidth="8.7109375" defaultRowHeight="12.75"/>
  <cols>
    <col min="1" max="1" width="10.85546875" style="284" bestFit="1" customWidth="1"/>
    <col min="2" max="2" width="8.7109375" style="284"/>
    <col min="3" max="3" width="11" style="284" bestFit="1" customWidth="1"/>
    <col min="4" max="4" width="8.7109375" style="284"/>
    <col min="5" max="5" width="25.5703125" style="284" bestFit="1" customWidth="1"/>
    <col min="6" max="7" width="8.7109375" style="284"/>
    <col min="8" max="8" width="21" style="284" bestFit="1" customWidth="1"/>
    <col min="9" max="16384" width="8.7109375" style="284"/>
  </cols>
  <sheetData>
    <row r="2" spans="1:5">
      <c r="A2" s="285" t="s">
        <v>33</v>
      </c>
      <c r="B2" s="285"/>
      <c r="C2" s="285" t="s">
        <v>37</v>
      </c>
      <c r="D2" s="285"/>
      <c r="E2" s="285" t="s">
        <v>79</v>
      </c>
    </row>
    <row r="3" spans="1:5">
      <c r="A3" s="285" t="s">
        <v>34</v>
      </c>
      <c r="B3" s="285"/>
      <c r="C3" s="285" t="s">
        <v>38</v>
      </c>
      <c r="D3" s="285"/>
      <c r="E3" s="285" t="s">
        <v>55</v>
      </c>
    </row>
    <row r="4" spans="1:5">
      <c r="A4" s="285" t="s">
        <v>0</v>
      </c>
      <c r="B4" s="285"/>
      <c r="C4" s="285" t="s">
        <v>0</v>
      </c>
      <c r="D4" s="285"/>
      <c r="E4" s="285" t="s">
        <v>56</v>
      </c>
    </row>
    <row r="5" spans="1:5">
      <c r="A5" s="285" t="s">
        <v>78</v>
      </c>
      <c r="B5" s="285"/>
      <c r="C5" s="285" t="s">
        <v>78</v>
      </c>
      <c r="D5" s="285"/>
      <c r="E5" s="285" t="s">
        <v>89</v>
      </c>
    </row>
    <row r="6" spans="1:5">
      <c r="A6" s="285" t="s">
        <v>35</v>
      </c>
      <c r="B6" s="285"/>
      <c r="C6" s="285" t="s">
        <v>46</v>
      </c>
      <c r="D6" s="285"/>
      <c r="E6" s="285" t="s">
        <v>57</v>
      </c>
    </row>
    <row r="7" spans="1:5">
      <c r="A7" s="285" t="s">
        <v>36</v>
      </c>
      <c r="B7" s="285"/>
      <c r="C7" s="285" t="s">
        <v>47</v>
      </c>
      <c r="D7" s="285"/>
      <c r="E7" s="285" t="s">
        <v>58</v>
      </c>
    </row>
    <row r="8" spans="1:5">
      <c r="A8" s="285" t="s">
        <v>78</v>
      </c>
      <c r="B8" s="285"/>
      <c r="C8" s="285" t="s">
        <v>78</v>
      </c>
      <c r="D8" s="285"/>
      <c r="E8" s="285" t="s">
        <v>59</v>
      </c>
    </row>
    <row r="9" spans="1:5">
      <c r="A9" s="285"/>
      <c r="B9" s="285"/>
      <c r="C9" s="285"/>
      <c r="D9" s="285"/>
      <c r="E9" s="285" t="s">
        <v>60</v>
      </c>
    </row>
    <row r="10" spans="1:5">
      <c r="A10" s="285"/>
      <c r="B10" s="285"/>
      <c r="C10" s="285"/>
      <c r="D10" s="285"/>
      <c r="E10" s="285" t="s">
        <v>61</v>
      </c>
    </row>
    <row r="11" spans="1:5">
      <c r="A11" s="285" t="s">
        <v>105</v>
      </c>
      <c r="B11" s="285"/>
      <c r="C11" s="285"/>
      <c r="D11" s="285"/>
      <c r="E11" s="285" t="s">
        <v>62</v>
      </c>
    </row>
    <row r="12" spans="1:5">
      <c r="A12" s="285" t="s">
        <v>106</v>
      </c>
      <c r="B12" s="285"/>
      <c r="C12" s="285"/>
      <c r="D12" s="285"/>
      <c r="E12" s="285" t="s">
        <v>63</v>
      </c>
    </row>
    <row r="13" spans="1:5">
      <c r="A13" s="285" t="s">
        <v>107</v>
      </c>
      <c r="B13" s="285"/>
      <c r="C13" s="285"/>
      <c r="D13" s="285"/>
      <c r="E13" s="285" t="s">
        <v>90</v>
      </c>
    </row>
    <row r="14" spans="1:5">
      <c r="A14" s="285" t="s">
        <v>104</v>
      </c>
      <c r="B14" s="285"/>
      <c r="C14" s="285"/>
      <c r="D14" s="285"/>
      <c r="E14" s="285" t="s">
        <v>64</v>
      </c>
    </row>
    <row r="15" spans="1:5">
      <c r="A15" s="285"/>
      <c r="B15" s="285"/>
      <c r="C15" s="285"/>
      <c r="D15" s="285"/>
      <c r="E15" s="285" t="s">
        <v>65</v>
      </c>
    </row>
    <row r="16" spans="1:5">
      <c r="A16" s="285"/>
      <c r="B16" s="285"/>
      <c r="C16" s="285"/>
      <c r="D16" s="285"/>
      <c r="E16" s="285" t="s">
        <v>66</v>
      </c>
    </row>
    <row r="17" spans="1:5">
      <c r="A17" s="285" t="s">
        <v>106</v>
      </c>
      <c r="B17" s="285"/>
      <c r="C17" s="285"/>
      <c r="D17" s="285"/>
      <c r="E17" s="285" t="s">
        <v>91</v>
      </c>
    </row>
    <row r="18" spans="1:5">
      <c r="A18" s="285" t="s">
        <v>107</v>
      </c>
      <c r="B18" s="285"/>
      <c r="C18" s="285"/>
      <c r="D18" s="285"/>
      <c r="E18" s="285" t="s">
        <v>67</v>
      </c>
    </row>
    <row r="19" spans="1:5">
      <c r="A19" s="285" t="s">
        <v>104</v>
      </c>
      <c r="B19" s="285"/>
      <c r="C19" s="285"/>
      <c r="D19" s="285"/>
      <c r="E19" s="285" t="s">
        <v>68</v>
      </c>
    </row>
    <row r="20" spans="1:5">
      <c r="A20" s="285"/>
      <c r="B20" s="285"/>
      <c r="C20" s="285"/>
      <c r="D20" s="285"/>
      <c r="E20" s="285" t="s">
        <v>69</v>
      </c>
    </row>
    <row r="21" spans="1:5">
      <c r="A21" s="285"/>
      <c r="B21" s="285"/>
      <c r="C21" s="285"/>
      <c r="D21" s="285"/>
      <c r="E21" s="285" t="s">
        <v>70</v>
      </c>
    </row>
    <row r="22" spans="1:5">
      <c r="A22" s="285"/>
      <c r="B22" s="285"/>
      <c r="C22" s="285"/>
      <c r="D22" s="285"/>
      <c r="E22" s="285" t="s">
        <v>71</v>
      </c>
    </row>
    <row r="23" spans="1:5">
      <c r="A23" s="285"/>
      <c r="B23" s="285"/>
      <c r="C23" s="285"/>
      <c r="D23" s="285"/>
      <c r="E23" s="285" t="s">
        <v>72</v>
      </c>
    </row>
    <row r="24" spans="1:5">
      <c r="A24" s="285"/>
      <c r="B24" s="285"/>
      <c r="C24" s="285"/>
      <c r="D24" s="285"/>
      <c r="E24" s="285" t="s">
        <v>73</v>
      </c>
    </row>
    <row r="25" spans="1:5">
      <c r="A25" s="285"/>
      <c r="B25" s="285"/>
      <c r="C25" s="285"/>
      <c r="D25" s="285"/>
      <c r="E25" s="285" t="s">
        <v>74</v>
      </c>
    </row>
    <row r="26" spans="1:5">
      <c r="A26" s="285"/>
      <c r="B26" s="285"/>
      <c r="C26" s="285"/>
      <c r="D26" s="285"/>
      <c r="E26" s="285" t="s">
        <v>153</v>
      </c>
    </row>
    <row r="27" spans="1:5">
      <c r="A27" s="285"/>
      <c r="B27" s="285"/>
      <c r="C27" s="285"/>
      <c r="D27" s="285"/>
      <c r="E27" s="285" t="s">
        <v>75</v>
      </c>
    </row>
    <row r="28" spans="1:5">
      <c r="E28" s="28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Storey Clayton </cp:lastModifiedBy>
  <cp:lastPrinted>2015-09-15T18:38:01Z</cp:lastPrinted>
  <dcterms:created xsi:type="dcterms:W3CDTF">1999-02-04T15:36:47Z</dcterms:created>
  <dcterms:modified xsi:type="dcterms:W3CDTF">2019-06-19T14:37:45Z</dcterms:modified>
</cp:coreProperties>
</file>