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https://westvirginiauniversity.sharepoint.com/sites/ECASResearchOffice/Shared Documents/General/Budget and Justification Resources/"/>
    </mc:Choice>
  </mc:AlternateContent>
  <xr:revisionPtr revIDLastSave="0" documentId="8_{613C5328-59F3-4B51-8811-7228BE032336}" xr6:coauthVersionLast="47" xr6:coauthVersionMax="47" xr10:uidLastSave="{00000000-0000-0000-0000-000000000000}"/>
  <bookViews>
    <workbookView xWindow="-23136" yWindow="48" windowWidth="17304" windowHeight="12336" tabRatio="770" firstSheet="1" activeTab="1" xr2:uid="{18D44650-0563-43AF-B253-DE43F047B5D7}"/>
  </bookViews>
  <sheets>
    <sheet name="Detailed Budget" sheetId="11" r:id="rId1"/>
    <sheet name="Travel Budget" sheetId="12" r:id="rId2"/>
    <sheet name="Subaward(s)" sheetId="8" r:id="rId3"/>
  </sheets>
  <definedNames>
    <definedName name="Domestic">#REF!</definedName>
    <definedName name="Internation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12" l="1"/>
  <c r="AQ19" i="11"/>
  <c r="AN19" i="11"/>
  <c r="AH19" i="11"/>
  <c r="AE19" i="11"/>
  <c r="Y19" i="11"/>
  <c r="V19" i="11"/>
  <c r="P19" i="11"/>
  <c r="M19" i="11"/>
  <c r="J10" i="12"/>
  <c r="K10" i="12"/>
  <c r="K6" i="12"/>
  <c r="I31" i="11" s="1"/>
  <c r="K7" i="12"/>
  <c r="R31" i="11" s="1"/>
  <c r="K8" i="12"/>
  <c r="K9" i="12"/>
  <c r="J6" i="12"/>
  <c r="I30" i="11" s="1"/>
  <c r="J7" i="12"/>
  <c r="R30" i="11" s="1"/>
  <c r="J8" i="12"/>
  <c r="J9" i="12"/>
  <c r="J11" i="12"/>
  <c r="E21" i="12"/>
  <c r="G15" i="12"/>
  <c r="BA40" i="11"/>
  <c r="BA9" i="11"/>
  <c r="BA10" i="11"/>
  <c r="K43" i="11"/>
  <c r="T43" i="11" s="1"/>
  <c r="AC43" i="11" s="1"/>
  <c r="AL43" i="11" s="1"/>
  <c r="BA34" i="11"/>
  <c r="BA41" i="11"/>
  <c r="BA42" i="11"/>
  <c r="BA44" i="11"/>
  <c r="BA45" i="11"/>
  <c r="BA46" i="11"/>
  <c r="BA28" i="11"/>
  <c r="BA27" i="11"/>
  <c r="BA26" i="11"/>
  <c r="BB25" i="11" s="1"/>
  <c r="AX21" i="11"/>
  <c r="AW21" i="11"/>
  <c r="AU21" i="11"/>
  <c r="AX20" i="11"/>
  <c r="AW20" i="11"/>
  <c r="AU20" i="11"/>
  <c r="AX19" i="11"/>
  <c r="AW19" i="11"/>
  <c r="AU19" i="11"/>
  <c r="AX16" i="11"/>
  <c r="AW16" i="11"/>
  <c r="AU16" i="11"/>
  <c r="AX15" i="11"/>
  <c r="AW15" i="11"/>
  <c r="AU15" i="11"/>
  <c r="AX14" i="11"/>
  <c r="AW14" i="11"/>
  <c r="AU14" i="11"/>
  <c r="AX10" i="11"/>
  <c r="AW10" i="11"/>
  <c r="AX9" i="11"/>
  <c r="AW9" i="11"/>
  <c r="AX8" i="11"/>
  <c r="AW8" i="11"/>
  <c r="AX7" i="11"/>
  <c r="AW7" i="11"/>
  <c r="AS43" i="11"/>
  <c r="AS39" i="11" s="1"/>
  <c r="AJ43" i="11"/>
  <c r="AJ39" i="11" s="1"/>
  <c r="AS38" i="11"/>
  <c r="AS37" i="11"/>
  <c r="AS36" i="11"/>
  <c r="AS35" i="11"/>
  <c r="AS34" i="11"/>
  <c r="AS25" i="11"/>
  <c r="AA43" i="11"/>
  <c r="AA39" i="11" s="1"/>
  <c r="AJ38" i="11"/>
  <c r="AJ37" i="11"/>
  <c r="AJ36" i="11"/>
  <c r="AJ35" i="11"/>
  <c r="AJ34" i="11"/>
  <c r="AJ25" i="11"/>
  <c r="R43" i="11"/>
  <c r="R39" i="11" s="1"/>
  <c r="T41" i="11"/>
  <c r="AC41" i="11" s="1"/>
  <c r="AL41" i="11" s="1"/>
  <c r="AA38" i="11"/>
  <c r="AA37" i="11"/>
  <c r="AA36" i="11"/>
  <c r="AA35" i="11"/>
  <c r="AA34" i="11"/>
  <c r="AA25" i="11"/>
  <c r="K34" i="11"/>
  <c r="T34" i="11" s="1"/>
  <c r="AC34" i="11" s="1"/>
  <c r="AL34" i="11" s="1"/>
  <c r="K35" i="11"/>
  <c r="T35" i="11" s="1"/>
  <c r="AC35" i="11" s="1"/>
  <c r="AL35" i="11" s="1"/>
  <c r="K36" i="11"/>
  <c r="T36" i="11" s="1"/>
  <c r="AC36" i="11" s="1"/>
  <c r="AL36" i="11" s="1"/>
  <c r="K37" i="11"/>
  <c r="T37" i="11" s="1"/>
  <c r="AC37" i="11" s="1"/>
  <c r="AL37" i="11" s="1"/>
  <c r="K38" i="11"/>
  <c r="T38" i="11" s="1"/>
  <c r="AC38" i="11" s="1"/>
  <c r="AL38" i="11" s="1"/>
  <c r="K33" i="11"/>
  <c r="T33" i="11" s="1"/>
  <c r="AC33" i="11" s="1"/>
  <c r="AL33" i="11" s="1"/>
  <c r="K32" i="11"/>
  <c r="T32" i="11" s="1"/>
  <c r="AC32" i="11" s="1"/>
  <c r="AL32" i="11" s="1"/>
  <c r="K31" i="11"/>
  <c r="T31" i="11" s="1"/>
  <c r="AC31" i="11" s="1"/>
  <c r="AL31" i="11" s="1"/>
  <c r="K30" i="11"/>
  <c r="T30" i="11" s="1"/>
  <c r="AC30" i="11" s="1"/>
  <c r="AL30" i="11" s="1"/>
  <c r="K29" i="11"/>
  <c r="T29" i="11" s="1"/>
  <c r="AC29" i="11" s="1"/>
  <c r="AL29" i="11" s="1"/>
  <c r="K26" i="11"/>
  <c r="T26" i="11" s="1"/>
  <c r="AC26" i="11" s="1"/>
  <c r="AL26" i="11" s="1"/>
  <c r="K27" i="11"/>
  <c r="T27" i="11" s="1"/>
  <c r="AC27" i="11" s="1"/>
  <c r="AL27" i="11" s="1"/>
  <c r="K28" i="11"/>
  <c r="T28" i="11" s="1"/>
  <c r="AC28" i="11" s="1"/>
  <c r="AL28" i="11" s="1"/>
  <c r="K25" i="11"/>
  <c r="T25" i="11" s="1"/>
  <c r="AC25" i="11" s="1"/>
  <c r="AL25" i="11" s="1"/>
  <c r="R50" i="11"/>
  <c r="AA50" i="11" s="1"/>
  <c r="AJ50" i="11" s="1"/>
  <c r="AS50" i="11" s="1"/>
  <c r="BA50" i="11" s="1"/>
  <c r="K50" i="11"/>
  <c r="T50" i="11" s="1"/>
  <c r="AC50" i="11" s="1"/>
  <c r="AL50" i="11" s="1"/>
  <c r="K49" i="11"/>
  <c r="T49" i="11" s="1"/>
  <c r="AC49" i="11" s="1"/>
  <c r="AL49" i="11" s="1"/>
  <c r="K48" i="11"/>
  <c r="T48" i="11" s="1"/>
  <c r="AC48" i="11" s="1"/>
  <c r="AL48" i="11" s="1"/>
  <c r="K47" i="11"/>
  <c r="T47" i="11" s="1"/>
  <c r="AC47" i="11" s="1"/>
  <c r="AL47" i="11" s="1"/>
  <c r="K40" i="11"/>
  <c r="T40" i="11" s="1"/>
  <c r="AC40" i="11" s="1"/>
  <c r="AL40" i="11" s="1"/>
  <c r="K41" i="11"/>
  <c r="K42" i="11"/>
  <c r="T42" i="11" s="1"/>
  <c r="AC42" i="11" s="1"/>
  <c r="AL42" i="11" s="1"/>
  <c r="K44" i="11"/>
  <c r="T44" i="11" s="1"/>
  <c r="AC44" i="11" s="1"/>
  <c r="AL44" i="11" s="1"/>
  <c r="K45" i="11"/>
  <c r="T45" i="11" s="1"/>
  <c r="AC45" i="11" s="1"/>
  <c r="AL45" i="11" s="1"/>
  <c r="K46" i="11"/>
  <c r="T46" i="11" s="1"/>
  <c r="AC46" i="11" s="1"/>
  <c r="AL46" i="11" s="1"/>
  <c r="K39" i="11"/>
  <c r="T39" i="11" s="1"/>
  <c r="AC39" i="11" s="1"/>
  <c r="AL39" i="11" s="1"/>
  <c r="I43" i="11"/>
  <c r="I39" i="11" s="1"/>
  <c r="BA39" i="11" s="1"/>
  <c r="R38" i="11"/>
  <c r="R37" i="11"/>
  <c r="R36" i="11"/>
  <c r="R35" i="11"/>
  <c r="R34" i="11"/>
  <c r="R25" i="11"/>
  <c r="I37" i="11"/>
  <c r="I36" i="11"/>
  <c r="I35" i="11"/>
  <c r="I34" i="11"/>
  <c r="G20" i="12"/>
  <c r="G19" i="12"/>
  <c r="C19" i="12"/>
  <c r="G18" i="12"/>
  <c r="G17" i="12"/>
  <c r="G16" i="12"/>
  <c r="B20" i="12"/>
  <c r="G48" i="12"/>
  <c r="H48" i="12"/>
  <c r="I48" i="12"/>
  <c r="F52" i="12"/>
  <c r="F51" i="12"/>
  <c r="F50" i="12"/>
  <c r="F49" i="12"/>
  <c r="F48" i="12"/>
  <c r="E48" i="12"/>
  <c r="D48" i="12"/>
  <c r="D32" i="12"/>
  <c r="J64" i="12"/>
  <c r="I64" i="12"/>
  <c r="D64" i="12"/>
  <c r="E64" i="12"/>
  <c r="F64" i="12"/>
  <c r="G64" i="12"/>
  <c r="H64" i="12"/>
  <c r="H49" i="12"/>
  <c r="G52" i="12"/>
  <c r="G51" i="12"/>
  <c r="G50" i="12"/>
  <c r="G49" i="12"/>
  <c r="J52" i="12"/>
  <c r="I52" i="12"/>
  <c r="H52" i="12"/>
  <c r="E52" i="12"/>
  <c r="D52" i="12"/>
  <c r="J51" i="12"/>
  <c r="I51" i="12"/>
  <c r="H51" i="12"/>
  <c r="E51" i="12"/>
  <c r="D51" i="12"/>
  <c r="J50" i="12"/>
  <c r="I50" i="12"/>
  <c r="H50" i="12"/>
  <c r="E50" i="12"/>
  <c r="D50" i="12"/>
  <c r="J49" i="12"/>
  <c r="I49" i="12"/>
  <c r="E49" i="12"/>
  <c r="D49" i="12"/>
  <c r="J48" i="12"/>
  <c r="C44" i="12"/>
  <c r="E84" i="12"/>
  <c r="E83" i="12"/>
  <c r="E82" i="12"/>
  <c r="E81" i="12"/>
  <c r="E80" i="12"/>
  <c r="F80" i="12"/>
  <c r="E192" i="12"/>
  <c r="C192" i="12"/>
  <c r="C20" i="12"/>
  <c r="C18" i="12"/>
  <c r="C17" i="12"/>
  <c r="C16" i="12"/>
  <c r="B19" i="12"/>
  <c r="B18" i="12"/>
  <c r="B17" i="12"/>
  <c r="B16" i="12"/>
  <c r="J260" i="12"/>
  <c r="I260" i="12"/>
  <c r="H260" i="12"/>
  <c r="G260" i="12"/>
  <c r="F260" i="12"/>
  <c r="E260" i="12"/>
  <c r="D260" i="12"/>
  <c r="K260" i="12" s="1"/>
  <c r="J259" i="12"/>
  <c r="I259" i="12"/>
  <c r="H259" i="12"/>
  <c r="G259" i="12"/>
  <c r="F259" i="12"/>
  <c r="E259" i="12"/>
  <c r="K259" i="12" s="1"/>
  <c r="D259" i="12"/>
  <c r="J258" i="12"/>
  <c r="I258" i="12"/>
  <c r="H258" i="12"/>
  <c r="G258" i="12"/>
  <c r="F258" i="12"/>
  <c r="E258" i="12"/>
  <c r="K258" i="12" s="1"/>
  <c r="D258" i="12"/>
  <c r="J257" i="12"/>
  <c r="I257" i="12"/>
  <c r="H257" i="12"/>
  <c r="G257" i="12"/>
  <c r="F257" i="12"/>
  <c r="E257" i="12"/>
  <c r="K257" i="12" s="1"/>
  <c r="D257" i="12"/>
  <c r="J256" i="12"/>
  <c r="I256" i="12"/>
  <c r="H256" i="12"/>
  <c r="G256" i="12"/>
  <c r="F256" i="12"/>
  <c r="E256" i="12"/>
  <c r="K256" i="12" s="1"/>
  <c r="D256" i="12"/>
  <c r="C256" i="12"/>
  <c r="C252" i="12"/>
  <c r="J244" i="12"/>
  <c r="I244" i="12"/>
  <c r="H244" i="12"/>
  <c r="G244" i="12"/>
  <c r="F244" i="12"/>
  <c r="E244" i="12"/>
  <c r="D244" i="12"/>
  <c r="K244" i="12" s="1"/>
  <c r="J243" i="12"/>
  <c r="I243" i="12"/>
  <c r="H243" i="12"/>
  <c r="G243" i="12"/>
  <c r="F243" i="12"/>
  <c r="E243" i="12"/>
  <c r="D243" i="12"/>
  <c r="K243" i="12" s="1"/>
  <c r="J242" i="12"/>
  <c r="I242" i="12"/>
  <c r="H242" i="12"/>
  <c r="G242" i="12"/>
  <c r="F242" i="12"/>
  <c r="E242" i="12"/>
  <c r="D242" i="12"/>
  <c r="K242" i="12" s="1"/>
  <c r="J241" i="12"/>
  <c r="I241" i="12"/>
  <c r="H241" i="12"/>
  <c r="G241" i="12"/>
  <c r="F241" i="12"/>
  <c r="E241" i="12"/>
  <c r="K241" i="12" s="1"/>
  <c r="D241" i="12"/>
  <c r="J240" i="12"/>
  <c r="I240" i="12"/>
  <c r="H240" i="12"/>
  <c r="G240" i="12"/>
  <c r="F240" i="12"/>
  <c r="E240" i="12"/>
  <c r="C240" i="12"/>
  <c r="D240" i="12" s="1"/>
  <c r="C236" i="12"/>
  <c r="J228" i="12"/>
  <c r="I228" i="12"/>
  <c r="H228" i="12"/>
  <c r="G228" i="12"/>
  <c r="F228" i="12"/>
  <c r="E228" i="12"/>
  <c r="D228" i="12"/>
  <c r="K228" i="12" s="1"/>
  <c r="J227" i="12"/>
  <c r="I227" i="12"/>
  <c r="H227" i="12"/>
  <c r="G227" i="12"/>
  <c r="F227" i="12"/>
  <c r="E227" i="12"/>
  <c r="D227" i="12"/>
  <c r="K227" i="12" s="1"/>
  <c r="J226" i="12"/>
  <c r="I226" i="12"/>
  <c r="H226" i="12"/>
  <c r="G226" i="12"/>
  <c r="F226" i="12"/>
  <c r="E226" i="12"/>
  <c r="D226" i="12"/>
  <c r="K226" i="12" s="1"/>
  <c r="J225" i="12"/>
  <c r="I225" i="12"/>
  <c r="H225" i="12"/>
  <c r="G225" i="12"/>
  <c r="F225" i="12"/>
  <c r="E225" i="12"/>
  <c r="K225" i="12" s="1"/>
  <c r="D225" i="12"/>
  <c r="J224" i="12"/>
  <c r="I224" i="12"/>
  <c r="H224" i="12"/>
  <c r="F224" i="12"/>
  <c r="E224" i="12"/>
  <c r="C224" i="12"/>
  <c r="D224" i="12" s="1"/>
  <c r="C220" i="12"/>
  <c r="G224" i="12" s="1"/>
  <c r="J212" i="12"/>
  <c r="I212" i="12"/>
  <c r="H212" i="12"/>
  <c r="G212" i="12"/>
  <c r="F212" i="12"/>
  <c r="E212" i="12"/>
  <c r="D212" i="12"/>
  <c r="K212" i="12" s="1"/>
  <c r="J211" i="12"/>
  <c r="I211" i="12"/>
  <c r="H211" i="12"/>
  <c r="G211" i="12"/>
  <c r="F211" i="12"/>
  <c r="E211" i="12"/>
  <c r="K211" i="12" s="1"/>
  <c r="D211" i="12"/>
  <c r="J210" i="12"/>
  <c r="I210" i="12"/>
  <c r="H210" i="12"/>
  <c r="G210" i="12"/>
  <c r="F210" i="12"/>
  <c r="E210" i="12"/>
  <c r="D210" i="12"/>
  <c r="K210" i="12" s="1"/>
  <c r="J209" i="12"/>
  <c r="I209" i="12"/>
  <c r="H209" i="12"/>
  <c r="G209" i="12"/>
  <c r="F209" i="12"/>
  <c r="E209" i="12"/>
  <c r="D209" i="12"/>
  <c r="K209" i="12" s="1"/>
  <c r="J208" i="12"/>
  <c r="I208" i="12"/>
  <c r="H208" i="12"/>
  <c r="F208" i="12"/>
  <c r="E208" i="12"/>
  <c r="D208" i="12"/>
  <c r="C208" i="12"/>
  <c r="C204" i="12"/>
  <c r="G208" i="12" s="1"/>
  <c r="J196" i="12"/>
  <c r="I196" i="12"/>
  <c r="H196" i="12"/>
  <c r="G196" i="12"/>
  <c r="F196" i="12"/>
  <c r="E196" i="12"/>
  <c r="D196" i="12"/>
  <c r="K196" i="12" s="1"/>
  <c r="J195" i="12"/>
  <c r="I195" i="12"/>
  <c r="H195" i="12"/>
  <c r="G195" i="12"/>
  <c r="F195" i="12"/>
  <c r="E195" i="12"/>
  <c r="D195" i="12"/>
  <c r="K195" i="12" s="1"/>
  <c r="J194" i="12"/>
  <c r="I194" i="12"/>
  <c r="H194" i="12"/>
  <c r="G194" i="12"/>
  <c r="F194" i="12"/>
  <c r="E194" i="12"/>
  <c r="D194" i="12"/>
  <c r="K194" i="12" s="1"/>
  <c r="J193" i="12"/>
  <c r="I193" i="12"/>
  <c r="H193" i="12"/>
  <c r="G193" i="12"/>
  <c r="F193" i="12"/>
  <c r="E193" i="12"/>
  <c r="K193" i="12" s="1"/>
  <c r="D193" i="12"/>
  <c r="J192" i="12"/>
  <c r="I192" i="12"/>
  <c r="H192" i="12"/>
  <c r="F192" i="12"/>
  <c r="D192" i="12"/>
  <c r="C188" i="12"/>
  <c r="G192" i="12" s="1"/>
  <c r="K7" i="11"/>
  <c r="L7" i="11"/>
  <c r="M7" i="11"/>
  <c r="P7" i="11" s="1"/>
  <c r="N7" i="11"/>
  <c r="K8" i="11"/>
  <c r="T8" i="11" s="1"/>
  <c r="AC8" i="11" s="1"/>
  <c r="AL8" i="11" s="1"/>
  <c r="AU8" i="11" s="1"/>
  <c r="L8" i="11"/>
  <c r="M8" i="11"/>
  <c r="P8" i="11" s="1"/>
  <c r="N8" i="11"/>
  <c r="K9" i="11"/>
  <c r="T9" i="11" s="1"/>
  <c r="AC9" i="11" s="1"/>
  <c r="AL9" i="11" s="1"/>
  <c r="AU9" i="11" s="1"/>
  <c r="L9" i="11"/>
  <c r="M9" i="11"/>
  <c r="P9" i="11" s="1"/>
  <c r="N9" i="11"/>
  <c r="K10" i="11"/>
  <c r="T10" i="11" s="1"/>
  <c r="AC10" i="11" s="1"/>
  <c r="AL10" i="11" s="1"/>
  <c r="AU10" i="11" s="1"/>
  <c r="L10" i="11"/>
  <c r="M10" i="11"/>
  <c r="P10" i="11" s="1"/>
  <c r="N10" i="11"/>
  <c r="K12" i="11"/>
  <c r="T12" i="11" s="1"/>
  <c r="AC12" i="11" s="1"/>
  <c r="AL12" i="11" s="1"/>
  <c r="AU12" i="11" s="1"/>
  <c r="K14" i="11"/>
  <c r="T14" i="11" s="1"/>
  <c r="L14" i="11"/>
  <c r="M14" i="11"/>
  <c r="P14" i="11" s="1"/>
  <c r="N14" i="11"/>
  <c r="K15" i="11"/>
  <c r="L15" i="11"/>
  <c r="M15" i="11"/>
  <c r="P15" i="11" s="1"/>
  <c r="N15" i="11"/>
  <c r="K16" i="11"/>
  <c r="T16" i="11" s="1"/>
  <c r="L16" i="11"/>
  <c r="M16" i="11"/>
  <c r="P16" i="11" s="1"/>
  <c r="N16" i="11"/>
  <c r="K19" i="11"/>
  <c r="T19" i="11" s="1"/>
  <c r="L19" i="11"/>
  <c r="N19" i="11"/>
  <c r="K20" i="11"/>
  <c r="L20" i="11"/>
  <c r="M20" i="11"/>
  <c r="P20" i="11" s="1"/>
  <c r="N20" i="11"/>
  <c r="K21" i="11"/>
  <c r="T21" i="11" s="1"/>
  <c r="L21" i="11"/>
  <c r="M21" i="11"/>
  <c r="P21" i="11" s="1"/>
  <c r="N21" i="11"/>
  <c r="K5" i="11"/>
  <c r="T5" i="11" s="1"/>
  <c r="AC5" i="11" s="1"/>
  <c r="AL5" i="11" s="1"/>
  <c r="AU5" i="11" s="1"/>
  <c r="G14" i="12"/>
  <c r="G13" i="12"/>
  <c r="G12" i="12"/>
  <c r="G11" i="12"/>
  <c r="G10" i="12"/>
  <c r="G9" i="12"/>
  <c r="G8" i="12"/>
  <c r="G7" i="12"/>
  <c r="E32" i="12"/>
  <c r="T20" i="11"/>
  <c r="T15" i="11"/>
  <c r="T7" i="11"/>
  <c r="AC7" i="11" s="1"/>
  <c r="AL7" i="11" s="1"/>
  <c r="AU7" i="11" s="1"/>
  <c r="J180" i="12"/>
  <c r="I180" i="12"/>
  <c r="H180" i="12"/>
  <c r="G180" i="12"/>
  <c r="F180" i="12"/>
  <c r="E180" i="12"/>
  <c r="D180" i="12"/>
  <c r="K180" i="12" s="1"/>
  <c r="J179" i="12"/>
  <c r="I179" i="12"/>
  <c r="H179" i="12"/>
  <c r="G179" i="12"/>
  <c r="F179" i="12"/>
  <c r="E179" i="12"/>
  <c r="D179" i="12"/>
  <c r="K179" i="12" s="1"/>
  <c r="J178" i="12"/>
  <c r="I178" i="12"/>
  <c r="H178" i="12"/>
  <c r="G178" i="12"/>
  <c r="F178" i="12"/>
  <c r="E178" i="12"/>
  <c r="D178" i="12"/>
  <c r="K178" i="12" s="1"/>
  <c r="J177" i="12"/>
  <c r="I177" i="12"/>
  <c r="H177" i="12"/>
  <c r="G177" i="12"/>
  <c r="F177" i="12"/>
  <c r="E177" i="12"/>
  <c r="D177" i="12"/>
  <c r="K177" i="12" s="1"/>
  <c r="J176" i="12"/>
  <c r="I176" i="12"/>
  <c r="H176" i="12"/>
  <c r="F176" i="12"/>
  <c r="E176" i="12"/>
  <c r="C176" i="12"/>
  <c r="D176" i="12" s="1"/>
  <c r="C172" i="12"/>
  <c r="G176" i="12" s="1"/>
  <c r="J164" i="12"/>
  <c r="I164" i="12"/>
  <c r="H164" i="12"/>
  <c r="G164" i="12"/>
  <c r="F164" i="12"/>
  <c r="E164" i="12"/>
  <c r="D164" i="12"/>
  <c r="K164" i="12" s="1"/>
  <c r="J163" i="12"/>
  <c r="I163" i="12"/>
  <c r="H163" i="12"/>
  <c r="G163" i="12"/>
  <c r="F163" i="12"/>
  <c r="E163" i="12"/>
  <c r="D163" i="12"/>
  <c r="K163" i="12" s="1"/>
  <c r="J162" i="12"/>
  <c r="I162" i="12"/>
  <c r="H162" i="12"/>
  <c r="G162" i="12"/>
  <c r="F162" i="12"/>
  <c r="E162" i="12"/>
  <c r="D162" i="12"/>
  <c r="K162" i="12" s="1"/>
  <c r="J161" i="12"/>
  <c r="I161" i="12"/>
  <c r="H161" i="12"/>
  <c r="G161" i="12"/>
  <c r="F161" i="12"/>
  <c r="E161" i="12"/>
  <c r="D161" i="12"/>
  <c r="K161" i="12" s="1"/>
  <c r="J160" i="12"/>
  <c r="I160" i="12"/>
  <c r="H160" i="12"/>
  <c r="F160" i="12"/>
  <c r="E160" i="12"/>
  <c r="C160" i="12"/>
  <c r="D160" i="12" s="1"/>
  <c r="C156" i="12"/>
  <c r="G160" i="12" s="1"/>
  <c r="J148" i="12"/>
  <c r="I148" i="12"/>
  <c r="H148" i="12"/>
  <c r="G148" i="12"/>
  <c r="F148" i="12"/>
  <c r="E148" i="12"/>
  <c r="D148" i="12"/>
  <c r="K148" i="12" s="1"/>
  <c r="J147" i="12"/>
  <c r="I147" i="12"/>
  <c r="H147" i="12"/>
  <c r="G147" i="12"/>
  <c r="F147" i="12"/>
  <c r="E147" i="12"/>
  <c r="D147" i="12"/>
  <c r="K147" i="12" s="1"/>
  <c r="J146" i="12"/>
  <c r="I146" i="12"/>
  <c r="H146" i="12"/>
  <c r="G146" i="12"/>
  <c r="F146" i="12"/>
  <c r="E146" i="12"/>
  <c r="D146" i="12"/>
  <c r="K146" i="12" s="1"/>
  <c r="J145" i="12"/>
  <c r="I145" i="12"/>
  <c r="H145" i="12"/>
  <c r="G145" i="12"/>
  <c r="F145" i="12"/>
  <c r="E145" i="12"/>
  <c r="D145" i="12"/>
  <c r="K145" i="12" s="1"/>
  <c r="J144" i="12"/>
  <c r="I144" i="12"/>
  <c r="H144" i="12"/>
  <c r="F144" i="12"/>
  <c r="E144" i="12"/>
  <c r="C144" i="12"/>
  <c r="D144" i="12" s="1"/>
  <c r="C140" i="12"/>
  <c r="G144" i="12" s="1"/>
  <c r="J132" i="12"/>
  <c r="I132" i="12"/>
  <c r="H132" i="12"/>
  <c r="G132" i="12"/>
  <c r="F132" i="12"/>
  <c r="E132" i="12"/>
  <c r="D132" i="12"/>
  <c r="K132" i="12" s="1"/>
  <c r="J131" i="12"/>
  <c r="I131" i="12"/>
  <c r="H131" i="12"/>
  <c r="G131" i="12"/>
  <c r="F131" i="12"/>
  <c r="E131" i="12"/>
  <c r="D131" i="12"/>
  <c r="K131" i="12" s="1"/>
  <c r="J130" i="12"/>
  <c r="I130" i="12"/>
  <c r="H130" i="12"/>
  <c r="G130" i="12"/>
  <c r="F130" i="12"/>
  <c r="E130" i="12"/>
  <c r="D130" i="12"/>
  <c r="K130" i="12" s="1"/>
  <c r="J129" i="12"/>
  <c r="I129" i="12"/>
  <c r="H129" i="12"/>
  <c r="G129" i="12"/>
  <c r="F129" i="12"/>
  <c r="E129" i="12"/>
  <c r="D129" i="12"/>
  <c r="K129" i="12" s="1"/>
  <c r="J128" i="12"/>
  <c r="I128" i="12"/>
  <c r="H128" i="12"/>
  <c r="F128" i="12"/>
  <c r="E128" i="12"/>
  <c r="C128" i="12"/>
  <c r="D128" i="12" s="1"/>
  <c r="C124" i="12"/>
  <c r="G128" i="12" s="1"/>
  <c r="J116" i="12"/>
  <c r="I116" i="12"/>
  <c r="H116" i="12"/>
  <c r="G116" i="12"/>
  <c r="F116" i="12"/>
  <c r="E116" i="12"/>
  <c r="D116" i="12"/>
  <c r="K116" i="12" s="1"/>
  <c r="J115" i="12"/>
  <c r="I115" i="12"/>
  <c r="H115" i="12"/>
  <c r="G115" i="12"/>
  <c r="F115" i="12"/>
  <c r="E115" i="12"/>
  <c r="D115" i="12"/>
  <c r="K115" i="12" s="1"/>
  <c r="J114" i="12"/>
  <c r="I114" i="12"/>
  <c r="H114" i="12"/>
  <c r="G114" i="12"/>
  <c r="F114" i="12"/>
  <c r="E114" i="12"/>
  <c r="D114" i="12"/>
  <c r="K114" i="12" s="1"/>
  <c r="J113" i="12"/>
  <c r="I113" i="12"/>
  <c r="H113" i="12"/>
  <c r="G113" i="12"/>
  <c r="F113" i="12"/>
  <c r="E113" i="12"/>
  <c r="D113" i="12"/>
  <c r="K113" i="12" s="1"/>
  <c r="J112" i="12"/>
  <c r="I112" i="12"/>
  <c r="H112" i="12"/>
  <c r="F112" i="12"/>
  <c r="E112" i="12"/>
  <c r="C112" i="12"/>
  <c r="C108" i="12"/>
  <c r="G112" i="12" s="1"/>
  <c r="J100" i="12"/>
  <c r="I100" i="12"/>
  <c r="H100" i="12"/>
  <c r="G100" i="12"/>
  <c r="F100" i="12"/>
  <c r="E100" i="12"/>
  <c r="D100" i="12"/>
  <c r="K100" i="12" s="1"/>
  <c r="J99" i="12"/>
  <c r="I99" i="12"/>
  <c r="H99" i="12"/>
  <c r="G99" i="12"/>
  <c r="F99" i="12"/>
  <c r="E99" i="12"/>
  <c r="D99" i="12"/>
  <c r="K99" i="12" s="1"/>
  <c r="J98" i="12"/>
  <c r="I98" i="12"/>
  <c r="H98" i="12"/>
  <c r="G98" i="12"/>
  <c r="F98" i="12"/>
  <c r="E98" i="12"/>
  <c r="D98" i="12"/>
  <c r="K98" i="12" s="1"/>
  <c r="J97" i="12"/>
  <c r="I97" i="12"/>
  <c r="H97" i="12"/>
  <c r="G97" i="12"/>
  <c r="F97" i="12"/>
  <c r="E97" i="12"/>
  <c r="D97" i="12"/>
  <c r="K97" i="12" s="1"/>
  <c r="J96" i="12"/>
  <c r="I96" i="12"/>
  <c r="H96" i="12"/>
  <c r="F96" i="12"/>
  <c r="E96" i="12"/>
  <c r="C96" i="12"/>
  <c r="D96" i="12" s="1"/>
  <c r="C92" i="12"/>
  <c r="G96" i="12" s="1"/>
  <c r="J84" i="12"/>
  <c r="I84" i="12"/>
  <c r="H84" i="12"/>
  <c r="G84" i="12"/>
  <c r="F84" i="12"/>
  <c r="D84" i="12"/>
  <c r="K84" i="12" s="1"/>
  <c r="J83" i="12"/>
  <c r="I83" i="12"/>
  <c r="H83" i="12"/>
  <c r="G83" i="12"/>
  <c r="F83" i="12"/>
  <c r="D83" i="12"/>
  <c r="K83" i="12" s="1"/>
  <c r="J82" i="12"/>
  <c r="I82" i="12"/>
  <c r="H82" i="12"/>
  <c r="G82" i="12"/>
  <c r="F82" i="12"/>
  <c r="D82" i="12"/>
  <c r="K82" i="12" s="1"/>
  <c r="J81" i="12"/>
  <c r="I81" i="12"/>
  <c r="H81" i="12"/>
  <c r="G81" i="12"/>
  <c r="F81" i="12"/>
  <c r="D81" i="12"/>
  <c r="K81" i="12" s="1"/>
  <c r="J80" i="12"/>
  <c r="I80" i="12"/>
  <c r="H80" i="12"/>
  <c r="C80" i="12"/>
  <c r="D80" i="12" s="1"/>
  <c r="C76" i="12"/>
  <c r="G80" i="12" s="1"/>
  <c r="J68" i="12"/>
  <c r="I68" i="12"/>
  <c r="H68" i="12"/>
  <c r="G68" i="12"/>
  <c r="F68" i="12"/>
  <c r="E68" i="12"/>
  <c r="D68" i="12"/>
  <c r="K68" i="12" s="1"/>
  <c r="J67" i="12"/>
  <c r="I67" i="12"/>
  <c r="H67" i="12"/>
  <c r="G67" i="12"/>
  <c r="F67" i="12"/>
  <c r="E67" i="12"/>
  <c r="D67" i="12"/>
  <c r="K67" i="12" s="1"/>
  <c r="J66" i="12"/>
  <c r="I66" i="12"/>
  <c r="H66" i="12"/>
  <c r="G66" i="12"/>
  <c r="F66" i="12"/>
  <c r="E66" i="12"/>
  <c r="K66" i="12" s="1"/>
  <c r="D66" i="12"/>
  <c r="J65" i="12"/>
  <c r="I65" i="12"/>
  <c r="H65" i="12"/>
  <c r="G65" i="12"/>
  <c r="F65" i="12"/>
  <c r="E65" i="12"/>
  <c r="D65" i="12"/>
  <c r="K65" i="12" s="1"/>
  <c r="C64" i="12"/>
  <c r="C60" i="12"/>
  <c r="G6" i="12"/>
  <c r="K11" i="12" l="1"/>
  <c r="Q8" i="11"/>
  <c r="BA35" i="11"/>
  <c r="R32" i="11"/>
  <c r="BA36" i="11"/>
  <c r="BA37" i="11"/>
  <c r="BB39" i="11"/>
  <c r="Q16" i="11"/>
  <c r="R16" i="11" s="1"/>
  <c r="AA32" i="11"/>
  <c r="AJ32" i="11"/>
  <c r="AS32" i="11"/>
  <c r="P22" i="11"/>
  <c r="BA43" i="11"/>
  <c r="P24" i="11"/>
  <c r="J197" i="12"/>
  <c r="E53" i="12"/>
  <c r="F53" i="12"/>
  <c r="G229" i="12"/>
  <c r="D213" i="12"/>
  <c r="F245" i="12"/>
  <c r="E261" i="12"/>
  <c r="E213" i="12"/>
  <c r="G245" i="12"/>
  <c r="F261" i="12"/>
  <c r="H229" i="12"/>
  <c r="H245" i="12"/>
  <c r="G261" i="12"/>
  <c r="G53" i="12"/>
  <c r="I229" i="12"/>
  <c r="I245" i="12"/>
  <c r="H261" i="12"/>
  <c r="J229" i="12"/>
  <c r="J245" i="12"/>
  <c r="I261" i="12"/>
  <c r="J213" i="12"/>
  <c r="J261" i="12"/>
  <c r="I53" i="12"/>
  <c r="H53" i="12"/>
  <c r="K52" i="12"/>
  <c r="E245" i="12"/>
  <c r="E229" i="12"/>
  <c r="F229" i="12"/>
  <c r="F213" i="12"/>
  <c r="H213" i="12"/>
  <c r="I213" i="12"/>
  <c r="K51" i="12"/>
  <c r="J53" i="12"/>
  <c r="K48" i="12"/>
  <c r="K50" i="12"/>
  <c r="K49" i="12"/>
  <c r="D53" i="12"/>
  <c r="G197" i="12"/>
  <c r="E197" i="12"/>
  <c r="F197" i="12"/>
  <c r="H197" i="12"/>
  <c r="I197" i="12"/>
  <c r="K192" i="12"/>
  <c r="D197" i="12"/>
  <c r="K208" i="12"/>
  <c r="G213" i="12"/>
  <c r="K224" i="12"/>
  <c r="D229" i="12"/>
  <c r="K240" i="12"/>
  <c r="D245" i="12"/>
  <c r="D261" i="12"/>
  <c r="G181" i="12"/>
  <c r="K144" i="12"/>
  <c r="G101" i="12"/>
  <c r="G69" i="12"/>
  <c r="K80" i="12"/>
  <c r="G165" i="12"/>
  <c r="H85" i="12"/>
  <c r="F117" i="12"/>
  <c r="E133" i="12"/>
  <c r="E181" i="12"/>
  <c r="I69" i="12"/>
  <c r="J117" i="12"/>
  <c r="J181" i="12"/>
  <c r="J165" i="12"/>
  <c r="K160" i="12"/>
  <c r="H69" i="12"/>
  <c r="G85" i="12"/>
  <c r="F101" i="12"/>
  <c r="E117" i="12"/>
  <c r="K128" i="12"/>
  <c r="J69" i="12"/>
  <c r="I85" i="12"/>
  <c r="H101" i="12"/>
  <c r="G117" i="12"/>
  <c r="F133" i="12"/>
  <c r="E149" i="12"/>
  <c r="J85" i="12"/>
  <c r="I101" i="12"/>
  <c r="H117" i="12"/>
  <c r="G133" i="12"/>
  <c r="F149" i="12"/>
  <c r="E165" i="12"/>
  <c r="I133" i="12"/>
  <c r="H149" i="12"/>
  <c r="F181" i="12"/>
  <c r="G149" i="12"/>
  <c r="J133" i="12"/>
  <c r="I149" i="12"/>
  <c r="H165" i="12"/>
  <c r="H181" i="12"/>
  <c r="J149" i="12"/>
  <c r="I165" i="12"/>
  <c r="I181" i="12"/>
  <c r="H133" i="12"/>
  <c r="I117" i="12"/>
  <c r="E69" i="12"/>
  <c r="F165" i="12"/>
  <c r="F69" i="12"/>
  <c r="E85" i="12"/>
  <c r="K96" i="12"/>
  <c r="J101" i="12"/>
  <c r="K64" i="12"/>
  <c r="F85" i="12"/>
  <c r="E101" i="12"/>
  <c r="K112" i="12"/>
  <c r="Q9" i="11"/>
  <c r="R9" i="11" s="1"/>
  <c r="Q21" i="11"/>
  <c r="P11" i="11"/>
  <c r="Q19" i="11"/>
  <c r="Q14" i="11"/>
  <c r="R14" i="11" s="1"/>
  <c r="P17" i="11"/>
  <c r="Q10" i="11"/>
  <c r="R10" i="11" s="1"/>
  <c r="Q20" i="11"/>
  <c r="R20" i="11" s="1"/>
  <c r="Q7" i="11"/>
  <c r="R7" i="11" s="1"/>
  <c r="Q15" i="11"/>
  <c r="R15" i="11" s="1"/>
  <c r="R21" i="11"/>
  <c r="R8" i="11"/>
  <c r="K176" i="12"/>
  <c r="D181" i="12"/>
  <c r="D165" i="12"/>
  <c r="D149" i="12"/>
  <c r="D133" i="12"/>
  <c r="D117" i="12"/>
  <c r="D101" i="12"/>
  <c r="D85" i="12"/>
  <c r="D69" i="12"/>
  <c r="W21" i="11"/>
  <c r="AF21" i="11" s="1"/>
  <c r="AO21" i="11" s="1"/>
  <c r="U21" i="11"/>
  <c r="AD21" i="11" s="1"/>
  <c r="AM21" i="11" s="1"/>
  <c r="AV21" i="11" s="1"/>
  <c r="W20" i="11"/>
  <c r="AF20" i="11" s="1"/>
  <c r="AO20" i="11" s="1"/>
  <c r="U20" i="11"/>
  <c r="AD20" i="11" s="1"/>
  <c r="AM20" i="11" s="1"/>
  <c r="AV20" i="11" s="1"/>
  <c r="W19" i="11"/>
  <c r="AF19" i="11" s="1"/>
  <c r="AO19" i="11" s="1"/>
  <c r="U19" i="11"/>
  <c r="AD19" i="11" s="1"/>
  <c r="AM19" i="11" s="1"/>
  <c r="AV19" i="11" s="1"/>
  <c r="W15" i="11"/>
  <c r="AF15" i="11" s="1"/>
  <c r="AO15" i="11" s="1"/>
  <c r="W14" i="11"/>
  <c r="AF14" i="11" s="1"/>
  <c r="AO14" i="11" s="1"/>
  <c r="W16" i="11"/>
  <c r="AF16" i="11" s="1"/>
  <c r="AO16" i="11" s="1"/>
  <c r="U16" i="11"/>
  <c r="AD16" i="11" s="1"/>
  <c r="AM16" i="11" s="1"/>
  <c r="AV16" i="11" s="1"/>
  <c r="U15" i="11"/>
  <c r="AD15" i="11" s="1"/>
  <c r="AM15" i="11" s="1"/>
  <c r="AV15" i="11" s="1"/>
  <c r="U14" i="11"/>
  <c r="AD14" i="11" s="1"/>
  <c r="AM14" i="11" s="1"/>
  <c r="AV14" i="11" s="1"/>
  <c r="W10" i="11"/>
  <c r="AF10" i="11" s="1"/>
  <c r="AO10" i="11" s="1"/>
  <c r="W9" i="11"/>
  <c r="AF9" i="11" s="1"/>
  <c r="AO9" i="11" s="1"/>
  <c r="W8" i="11"/>
  <c r="AF8" i="11" s="1"/>
  <c r="AO8" i="11" s="1"/>
  <c r="W7" i="11"/>
  <c r="AF7" i="11" s="1"/>
  <c r="AO7" i="11" s="1"/>
  <c r="U10" i="11"/>
  <c r="AD10" i="11" s="1"/>
  <c r="AM10" i="11" s="1"/>
  <c r="AV10" i="11" s="1"/>
  <c r="U9" i="11"/>
  <c r="AD9" i="11" s="1"/>
  <c r="AM9" i="11" s="1"/>
  <c r="AV9" i="11" s="1"/>
  <c r="U8" i="11"/>
  <c r="AD8" i="11" s="1"/>
  <c r="AM8" i="11" s="1"/>
  <c r="AV8" i="11" s="1"/>
  <c r="U7" i="11"/>
  <c r="AD7" i="11" s="1"/>
  <c r="AM7" i="11" s="1"/>
  <c r="AV7" i="11" s="1"/>
  <c r="B15" i="12"/>
  <c r="B14" i="12"/>
  <c r="B13" i="12"/>
  <c r="B12" i="12"/>
  <c r="B11" i="12"/>
  <c r="B10" i="12"/>
  <c r="C15" i="12"/>
  <c r="C14" i="12"/>
  <c r="I32" i="12"/>
  <c r="C13" i="12"/>
  <c r="C12" i="12"/>
  <c r="C11" i="12"/>
  <c r="C10" i="12"/>
  <c r="C9" i="12"/>
  <c r="C8" i="12"/>
  <c r="B9" i="12"/>
  <c r="B8" i="12"/>
  <c r="B7" i="12"/>
  <c r="C7" i="12"/>
  <c r="J32" i="12"/>
  <c r="H32" i="12"/>
  <c r="G32" i="12"/>
  <c r="F36" i="12"/>
  <c r="F35" i="12"/>
  <c r="F34" i="12"/>
  <c r="F33" i="12"/>
  <c r="F32" i="12"/>
  <c r="B6" i="12"/>
  <c r="C6" i="12"/>
  <c r="T3" i="11"/>
  <c r="AL3" i="11" s="1"/>
  <c r="AU3" i="11" s="1"/>
  <c r="I25" i="11"/>
  <c r="BA25" i="11" s="1"/>
  <c r="F30" i="8"/>
  <c r="P23" i="11" l="1"/>
  <c r="K32" i="12"/>
  <c r="K261" i="12"/>
  <c r="F20" i="12" s="1"/>
  <c r="K245" i="12"/>
  <c r="F19" i="12" s="1"/>
  <c r="K229" i="12"/>
  <c r="F18" i="12" s="1"/>
  <c r="K213" i="12"/>
  <c r="F17" i="12" s="1"/>
  <c r="K53" i="12"/>
  <c r="F7" i="12" s="1"/>
  <c r="K197" i="12"/>
  <c r="F16" i="12" s="1"/>
  <c r="AA30" i="11"/>
  <c r="AS30" i="11"/>
  <c r="AJ30" i="11"/>
  <c r="K117" i="12"/>
  <c r="F11" i="12" s="1"/>
  <c r="K101" i="12"/>
  <c r="F10" i="12" s="1"/>
  <c r="K149" i="12"/>
  <c r="F13" i="12" s="1"/>
  <c r="K181" i="12"/>
  <c r="F15" i="12" s="1"/>
  <c r="K133" i="12"/>
  <c r="F12" i="12" s="1"/>
  <c r="K165" i="12"/>
  <c r="F14" i="12" s="1"/>
  <c r="K69" i="12"/>
  <c r="F8" i="12" s="1"/>
  <c r="K85" i="12"/>
  <c r="F9" i="12" s="1"/>
  <c r="R11" i="11"/>
  <c r="Q22" i="11"/>
  <c r="Q24" i="11"/>
  <c r="Q11" i="11"/>
  <c r="R12" i="11"/>
  <c r="R17" i="11"/>
  <c r="Q17" i="11"/>
  <c r="R19" i="11"/>
  <c r="R22" i="11" s="1"/>
  <c r="V10" i="11"/>
  <c r="Y10" i="11" s="1"/>
  <c r="V8" i="11"/>
  <c r="Y8" i="11" s="1"/>
  <c r="V7" i="11"/>
  <c r="Y7" i="11" s="1"/>
  <c r="V16" i="11"/>
  <c r="Y16" i="11" s="1"/>
  <c r="V21" i="11"/>
  <c r="Y21" i="11" s="1"/>
  <c r="Z21" i="11" s="1"/>
  <c r="AA21" i="11" s="1"/>
  <c r="V15" i="11"/>
  <c r="V9" i="11"/>
  <c r="Y9" i="11" s="1"/>
  <c r="Z9" i="11" s="1"/>
  <c r="AA9" i="11" s="1"/>
  <c r="V14" i="11"/>
  <c r="Y14" i="11" s="1"/>
  <c r="AS31" i="11"/>
  <c r="AA31" i="11"/>
  <c r="AJ31" i="11"/>
  <c r="V20" i="11"/>
  <c r="Y20" i="11" s="1"/>
  <c r="K3" i="11"/>
  <c r="AC3" i="11" s="1"/>
  <c r="G19" i="11"/>
  <c r="G20" i="11"/>
  <c r="G21" i="11"/>
  <c r="H21" i="11" s="1"/>
  <c r="G15" i="11"/>
  <c r="G16" i="11"/>
  <c r="G14" i="11"/>
  <c r="G7" i="11"/>
  <c r="J33" i="12"/>
  <c r="J36" i="12"/>
  <c r="J35" i="12"/>
  <c r="J34" i="12"/>
  <c r="G36" i="12"/>
  <c r="G35" i="12"/>
  <c r="E36" i="12"/>
  <c r="E35" i="12"/>
  <c r="E34" i="12"/>
  <c r="E33" i="12"/>
  <c r="D36" i="12"/>
  <c r="D35" i="12"/>
  <c r="D34" i="12"/>
  <c r="D33" i="12"/>
  <c r="H34" i="12"/>
  <c r="I34" i="12"/>
  <c r="I36" i="12"/>
  <c r="I35" i="12"/>
  <c r="I33" i="12"/>
  <c r="H36" i="12"/>
  <c r="H35" i="12"/>
  <c r="H33" i="12"/>
  <c r="C28" i="12"/>
  <c r="G33" i="12" s="1"/>
  <c r="I38" i="11"/>
  <c r="G10" i="11"/>
  <c r="G9" i="11"/>
  <c r="G8" i="11"/>
  <c r="F34" i="8"/>
  <c r="E30" i="8"/>
  <c r="E31" i="8"/>
  <c r="F31" i="8"/>
  <c r="E32" i="8"/>
  <c r="E33" i="8" s="1"/>
  <c r="E22" i="8"/>
  <c r="F22" i="8" s="1"/>
  <c r="E23" i="8"/>
  <c r="E24" i="8" s="1"/>
  <c r="F6" i="8"/>
  <c r="E15" i="8"/>
  <c r="E16" i="8" s="1"/>
  <c r="E14" i="8"/>
  <c r="F14" i="8" s="1"/>
  <c r="E6" i="8"/>
  <c r="AJ29" i="11" l="1"/>
  <c r="AA29" i="11"/>
  <c r="AS29" i="11"/>
  <c r="R29" i="11"/>
  <c r="G22" i="11"/>
  <c r="Q23" i="11"/>
  <c r="I32" i="11"/>
  <c r="BA32" i="11" s="1"/>
  <c r="BA38" i="11"/>
  <c r="BB32" i="11" s="1"/>
  <c r="G24" i="11"/>
  <c r="K33" i="12"/>
  <c r="K35" i="12"/>
  <c r="K36" i="12"/>
  <c r="BA31" i="11"/>
  <c r="BB29" i="11"/>
  <c r="Z19" i="11"/>
  <c r="AA19" i="11" s="1"/>
  <c r="Y22" i="11"/>
  <c r="R23" i="11"/>
  <c r="R24" i="11"/>
  <c r="H19" i="11"/>
  <c r="Y11" i="11"/>
  <c r="AE21" i="11"/>
  <c r="AH21" i="11" s="1"/>
  <c r="AI21" i="11" s="1"/>
  <c r="AJ21" i="11" s="1"/>
  <c r="AE16" i="11"/>
  <c r="AH16" i="11" s="1"/>
  <c r="AI16" i="11" s="1"/>
  <c r="AJ16" i="11" s="1"/>
  <c r="AE8" i="11"/>
  <c r="AH8" i="11" s="1"/>
  <c r="AE10" i="11"/>
  <c r="AH10" i="11" s="1"/>
  <c r="AI10" i="11" s="1"/>
  <c r="AJ10" i="11" s="1"/>
  <c r="Z10" i="11"/>
  <c r="AA10" i="11" s="1"/>
  <c r="AE15" i="11"/>
  <c r="AH15" i="11" s="1"/>
  <c r="Y15" i="11"/>
  <c r="Y24" i="11" s="1"/>
  <c r="Z8" i="11"/>
  <c r="AA8" i="11" s="1"/>
  <c r="AE7" i="11"/>
  <c r="Z20" i="11"/>
  <c r="AA20" i="11" s="1"/>
  <c r="Z14" i="11"/>
  <c r="Z7" i="11"/>
  <c r="Z16" i="11"/>
  <c r="AA16" i="11" s="1"/>
  <c r="H7" i="11"/>
  <c r="G11" i="11"/>
  <c r="G17" i="11"/>
  <c r="AE14" i="11"/>
  <c r="AH14" i="11" s="1"/>
  <c r="AE20" i="11"/>
  <c r="AH20" i="11" s="1"/>
  <c r="AE9" i="11"/>
  <c r="AH9" i="11" s="1"/>
  <c r="AI9" i="11" s="1"/>
  <c r="AJ9" i="11" s="1"/>
  <c r="I37" i="12"/>
  <c r="J37" i="12"/>
  <c r="H20" i="11"/>
  <c r="I20" i="11" s="1"/>
  <c r="H14" i="11"/>
  <c r="H16" i="11"/>
  <c r="I16" i="11" s="1"/>
  <c r="I21" i="11"/>
  <c r="H15" i="11"/>
  <c r="I15" i="11" s="1"/>
  <c r="G34" i="12"/>
  <c r="K34" i="12" s="1"/>
  <c r="F37" i="12"/>
  <c r="H37" i="12"/>
  <c r="E37" i="12"/>
  <c r="H8" i="11"/>
  <c r="H9" i="11"/>
  <c r="I9" i="11" s="1"/>
  <c r="H10" i="11"/>
  <c r="I10" i="11" s="1"/>
  <c r="E34" i="8"/>
  <c r="F33" i="8"/>
  <c r="F32" i="8"/>
  <c r="F24" i="8"/>
  <c r="E25" i="8"/>
  <c r="F23" i="8"/>
  <c r="E17" i="8"/>
  <c r="F16" i="8"/>
  <c r="F15" i="8"/>
  <c r="E7" i="8"/>
  <c r="E8" i="8" s="1"/>
  <c r="G23" i="11" l="1"/>
  <c r="I7" i="11"/>
  <c r="H24" i="11"/>
  <c r="H22" i="11"/>
  <c r="AA22" i="11"/>
  <c r="AI19" i="11"/>
  <c r="AJ19" i="11" s="1"/>
  <c r="AH22" i="11"/>
  <c r="Z22" i="11"/>
  <c r="Y23" i="11"/>
  <c r="AA7" i="11"/>
  <c r="AA11" i="11" s="1"/>
  <c r="Z11" i="11"/>
  <c r="AN16" i="11"/>
  <c r="AQ16" i="11" s="1"/>
  <c r="AY16" i="11" s="1"/>
  <c r="AN21" i="11"/>
  <c r="AQ21" i="11" s="1"/>
  <c r="AY21" i="11" s="1"/>
  <c r="AN8" i="11"/>
  <c r="AQ8" i="11" s="1"/>
  <c r="AY8" i="11" s="1"/>
  <c r="AY19" i="11"/>
  <c r="R5" i="11"/>
  <c r="R47" i="11" s="1"/>
  <c r="R48" i="11" s="1"/>
  <c r="R49" i="11" s="1"/>
  <c r="R51" i="11" s="1"/>
  <c r="AN10" i="11"/>
  <c r="AQ10" i="11" s="1"/>
  <c r="Y17" i="11"/>
  <c r="Z15" i="11"/>
  <c r="Z24" i="11" s="1"/>
  <c r="AN15" i="11"/>
  <c r="AQ15" i="11" s="1"/>
  <c r="AY15" i="11" s="1"/>
  <c r="AI20" i="11"/>
  <c r="I5" i="11"/>
  <c r="I12" i="11"/>
  <c r="AI14" i="11"/>
  <c r="AA14" i="11"/>
  <c r="AH17" i="11"/>
  <c r="AI15" i="11"/>
  <c r="AJ15" i="11" s="1"/>
  <c r="AA5" i="11"/>
  <c r="AH7" i="11"/>
  <c r="AH11" i="11" s="1"/>
  <c r="AN7" i="11"/>
  <c r="AQ7" i="11" s="1"/>
  <c r="AY7" i="11" s="1"/>
  <c r="AI8" i="11"/>
  <c r="AJ8" i="11" s="1"/>
  <c r="H17" i="11"/>
  <c r="H23" i="11" s="1"/>
  <c r="H11" i="11"/>
  <c r="AN14" i="11"/>
  <c r="AQ14" i="11" s="1"/>
  <c r="AY14" i="11" s="1"/>
  <c r="AN20" i="11"/>
  <c r="AQ20" i="11" s="1"/>
  <c r="AY20" i="11" s="1"/>
  <c r="AN9" i="11"/>
  <c r="AQ9" i="11" s="1"/>
  <c r="AY9" i="11" s="1"/>
  <c r="I14" i="11"/>
  <c r="I19" i="11"/>
  <c r="I22" i="11" s="1"/>
  <c r="I8" i="11"/>
  <c r="D37" i="12"/>
  <c r="G37" i="12"/>
  <c r="F25" i="8"/>
  <c r="E26" i="8"/>
  <c r="F26" i="8" s="1"/>
  <c r="E18" i="8"/>
  <c r="F18" i="8" s="1"/>
  <c r="F17" i="8"/>
  <c r="F7" i="8"/>
  <c r="AR8" i="11" l="1"/>
  <c r="AZ8" i="11" s="1"/>
  <c r="BB8" i="11" s="1"/>
  <c r="I24" i="11"/>
  <c r="AH24" i="11"/>
  <c r="AZ16" i="11"/>
  <c r="BB16" i="11" s="1"/>
  <c r="AR10" i="11"/>
  <c r="AZ10" i="11" s="1"/>
  <c r="AY10" i="11"/>
  <c r="BB10" i="11" s="1"/>
  <c r="BB15" i="11"/>
  <c r="I11" i="11"/>
  <c r="AR21" i="11"/>
  <c r="AQ24" i="11"/>
  <c r="AH23" i="11"/>
  <c r="AR16" i="11"/>
  <c r="AS16" i="11" s="1"/>
  <c r="BA16" i="11" s="1"/>
  <c r="AQ22" i="11"/>
  <c r="AY22" i="11" s="1"/>
  <c r="AI22" i="11"/>
  <c r="AQ11" i="11"/>
  <c r="AY11" i="11" s="1"/>
  <c r="AR19" i="11"/>
  <c r="AZ19" i="11" s="1"/>
  <c r="BB19" i="11" s="1"/>
  <c r="Z17" i="11"/>
  <c r="Z23" i="11" s="1"/>
  <c r="AJ12" i="11"/>
  <c r="AJ20" i="11"/>
  <c r="AJ22" i="11" s="1"/>
  <c r="AJ14" i="11"/>
  <c r="AJ17" i="11" s="1"/>
  <c r="AR20" i="11"/>
  <c r="AR14" i="11"/>
  <c r="AR9" i="11"/>
  <c r="AZ9" i="11" s="1"/>
  <c r="BB9" i="11" s="1"/>
  <c r="AQ17" i="11"/>
  <c r="AY17" i="11" s="1"/>
  <c r="AR15" i="11"/>
  <c r="AZ15" i="11" s="1"/>
  <c r="AR7" i="11"/>
  <c r="AA15" i="11"/>
  <c r="AA17" i="11" s="1"/>
  <c r="AA23" i="11" s="1"/>
  <c r="AA12" i="11"/>
  <c r="AA47" i="11" s="1"/>
  <c r="AA48" i="11" s="1"/>
  <c r="AA49" i="11" s="1"/>
  <c r="AA51" i="11" s="1"/>
  <c r="AI7" i="11"/>
  <c r="AI24" i="11" s="1"/>
  <c r="AI17" i="11"/>
  <c r="I17" i="11"/>
  <c r="I23" i="11" s="1"/>
  <c r="K37" i="12"/>
  <c r="F6" i="12" s="1"/>
  <c r="F21" i="12" s="1"/>
  <c r="F8" i="8"/>
  <c r="E9" i="8"/>
  <c r="F9" i="8" s="1"/>
  <c r="AS8" i="11" l="1"/>
  <c r="BA8" i="11" s="1"/>
  <c r="AJ23" i="11"/>
  <c r="AY24" i="11"/>
  <c r="AS20" i="11"/>
  <c r="BA20" i="11" s="1"/>
  <c r="AZ20" i="11"/>
  <c r="BB20" i="11" s="1"/>
  <c r="AS10" i="11"/>
  <c r="AS21" i="11"/>
  <c r="BA21" i="11" s="1"/>
  <c r="AZ21" i="11"/>
  <c r="BB21" i="11" s="1"/>
  <c r="AZ7" i="11"/>
  <c r="AA24" i="11"/>
  <c r="AI23" i="11"/>
  <c r="AS14" i="11"/>
  <c r="BA14" i="11" s="1"/>
  <c r="AZ14" i="11"/>
  <c r="AZ17" i="11" s="1"/>
  <c r="AS19" i="11"/>
  <c r="BA19" i="11" s="1"/>
  <c r="AR22" i="11"/>
  <c r="AR11" i="11"/>
  <c r="AR24" i="11"/>
  <c r="AZ24" i="11" s="1"/>
  <c r="AQ23" i="11"/>
  <c r="AY23" i="11" s="1"/>
  <c r="AJ7" i="11"/>
  <c r="AJ5" i="11"/>
  <c r="AJ47" i="11" s="1"/>
  <c r="AJ48" i="11" s="1"/>
  <c r="AJ49" i="11" s="1"/>
  <c r="AJ51" i="11" s="1"/>
  <c r="AI11" i="11"/>
  <c r="AS12" i="11"/>
  <c r="BA12" i="11" s="1"/>
  <c r="AS15" i="11"/>
  <c r="AR17" i="11"/>
  <c r="AS9" i="11"/>
  <c r="AS5" i="11"/>
  <c r="AS7" i="11"/>
  <c r="BA30" i="11"/>
  <c r="E10" i="8"/>
  <c r="F10" i="8" s="1"/>
  <c r="AS17" i="11" l="1"/>
  <c r="BA17" i="11" s="1"/>
  <c r="BA15" i="11"/>
  <c r="AZ11" i="11"/>
  <c r="BA7" i="11"/>
  <c r="AR23" i="11"/>
  <c r="AZ23" i="11" s="1"/>
  <c r="AZ22" i="11"/>
  <c r="BA5" i="11"/>
  <c r="AS47" i="11"/>
  <c r="BB14" i="11"/>
  <c r="BB5" i="11"/>
  <c r="BB7" i="11"/>
  <c r="BB11" i="11"/>
  <c r="AS22" i="11"/>
  <c r="BB22" i="11"/>
  <c r="AS24" i="11"/>
  <c r="I29" i="11"/>
  <c r="BA29" i="11" s="1"/>
  <c r="AJ11" i="11"/>
  <c r="AJ24" i="11"/>
  <c r="AS11" i="11"/>
  <c r="BA11" i="11" s="1"/>
  <c r="AS23" i="11" l="1"/>
  <c r="BA23" i="11" s="1"/>
  <c r="BA22" i="11"/>
  <c r="BB24" i="11"/>
  <c r="AS48" i="11"/>
  <c r="BB17" i="11"/>
  <c r="BB12" i="11"/>
  <c r="BB23" i="11"/>
  <c r="BA24" i="11"/>
  <c r="BB47" i="11"/>
  <c r="I47" i="11"/>
  <c r="I48" i="11" l="1"/>
  <c r="BA47" i="11"/>
  <c r="BA48" i="11"/>
  <c r="BB49" i="11" s="1"/>
  <c r="AS49" i="11"/>
  <c r="AS51" i="11" l="1"/>
  <c r="I49" i="11"/>
  <c r="I51" i="11" l="1"/>
  <c r="BA49" i="11"/>
  <c r="BB51" i="11" s="1"/>
  <c r="BA5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Krch</author>
    <author>Peter K</author>
  </authors>
  <commentList>
    <comment ref="B6" authorId="0" shapeId="0" xr:uid="{EE26EC63-75FE-4F0E-8A96-554ABAE21B0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D6" authorId="0" shapeId="0" xr:uid="{F043B8EA-4175-4A0D-ADB1-06CE9448E745}">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E6" authorId="0" shapeId="0" xr:uid="{094D430B-5BE1-46C4-9A95-A77888B56884}">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6" authorId="0" shapeId="0" xr:uid="{1C962529-1FBE-49A8-BCCF-A1FF8ED780C7}">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K6" authorId="0" shapeId="0" xr:uid="{EA2A98DE-08AF-445D-8628-B69AE0C20964}">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M6" authorId="0" shapeId="0" xr:uid="{A3AFE061-BA93-41F2-935E-7570F8CD47C8}">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N6" authorId="0" shapeId="0" xr:uid="{A3C0362E-4966-42D6-86D2-8B722F658DB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6" authorId="0" shapeId="0" xr:uid="{5305ED39-7CB9-4655-803D-B27AC395294F}">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T6" authorId="0" shapeId="0" xr:uid="{8BD5AD38-CE16-4821-B7EA-4B9EC80B1D0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V6" authorId="0" shapeId="0" xr:uid="{B5009FF6-BD0E-410D-BA50-2780C7FE47D3}">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W6" authorId="0" shapeId="0" xr:uid="{D9CA5C25-0AEF-406A-BB71-11BD5BD667AE}">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6" authorId="0" shapeId="0" xr:uid="{7D79D6B9-3B5A-4470-BF81-8411CE46E3FE}">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C6" authorId="0" shapeId="0" xr:uid="{21E37C33-2A2B-4427-AE6C-6FC47350FE12}">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E6" authorId="0" shapeId="0" xr:uid="{0C72CD4D-122B-4832-9F55-29A104BD084B}">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F6" authorId="0" shapeId="0" xr:uid="{E94BE8E4-7187-41AB-BC21-6130AC07322D}">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6" authorId="0" shapeId="0" xr:uid="{C0CDA235-67BA-44CF-8C10-5BEC9F0C21C1}">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L6" authorId="0" shapeId="0" xr:uid="{5C742E6A-E44B-403E-BA2D-C96FB238DA78}">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N6" authorId="0" shapeId="0" xr:uid="{E58B1365-3FBB-493B-B343-09CBDFC054CD}">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O6" authorId="0" shapeId="0" xr:uid="{F7B16AB9-0197-4F16-845A-3D4C98728E27}">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6" authorId="0" shapeId="0" xr:uid="{B3814C8D-C840-40CA-BFF6-B815C8C9A4A1}">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U6" authorId="0" shapeId="0" xr:uid="{CC17B1B7-2A45-414E-BEF2-44C3FD55114B}">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6" authorId="0" shapeId="0" xr:uid="{B53E8517-CFEA-4F4C-8A36-E0E39B264329}">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6" authorId="0" shapeId="0" xr:uid="{2B338066-6216-4C7B-9F19-787C95CC81B4}">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D13" authorId="0" shapeId="0" xr:uid="{1BD0149C-F1D0-4051-A13B-0442B4CBC32E}">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E13" authorId="0" shapeId="0" xr:uid="{E1540783-0B3E-4626-8D61-EBAF23E353B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13" authorId="0" shapeId="0" xr:uid="{8DA8A7F0-3ABD-4354-8062-ACFA56286D85}">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K13" authorId="0" shapeId="0" xr:uid="{89C1208D-3C45-4548-85E7-C0014CB82130}">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M13" authorId="0" shapeId="0" xr:uid="{D26417F0-C385-4654-9C05-5BC05F30F775}">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N13" authorId="0" shapeId="0" xr:uid="{AD35FCF4-6FC5-4F47-BBEE-C974D1F40AF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13" authorId="0" shapeId="0" xr:uid="{A530FEA9-08C4-48A9-8D52-DD5368E6D328}">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T13" authorId="0" shapeId="0" xr:uid="{9602CB61-A36E-4C7E-8A3A-A6CAF15F74BE}">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V13" authorId="0" shapeId="0" xr:uid="{CF87A197-89E6-4FA5-8499-F3393E771F87}">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W13" authorId="0" shapeId="0" xr:uid="{8384D8CE-C6AD-4D5B-B748-8AAACC872C15}">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13" authorId="0" shapeId="0" xr:uid="{9A535FF5-8880-4AE2-9E7F-C5926773AC28}">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C13" authorId="0" shapeId="0" xr:uid="{41CEA6F9-2A56-4843-81E5-3C64E31D06E6}">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E13" authorId="0" shapeId="0" xr:uid="{84DB294E-33D6-4476-8579-BF2D05860931}">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F13" authorId="0" shapeId="0" xr:uid="{C2FD1722-FD0B-4D4B-916E-48EB96CBD247}">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13" authorId="0" shapeId="0" xr:uid="{A0F66DCA-6CA3-45F7-A664-66826B6F3437}">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L13" authorId="0" shapeId="0" xr:uid="{BFA629AA-31BA-4168-96FD-35B69D50DA4D}">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N13" authorId="0" shapeId="0" xr:uid="{94D20FA0-4E77-4951-8ABE-E077E74AFE2B}">
      <text>
        <r>
          <rPr>
            <b/>
            <sz val="9"/>
            <color indexed="81"/>
            <rFont val="Tahoma"/>
            <family val="2"/>
          </rPr>
          <t xml:space="preserve">Calculating Salary/Stipend Equivalents: 
</t>
        </r>
        <r>
          <rPr>
            <sz val="9"/>
            <color indexed="81"/>
            <rFont val="Tahoma"/>
            <family val="2"/>
          </rPr>
          <t xml:space="preserve">If someone provides their 9-month salary, you will need to express it as a 12-month salary. </t>
        </r>
        <r>
          <rPr>
            <u/>
            <sz val="9"/>
            <color indexed="81"/>
            <rFont val="Tahoma"/>
            <family val="2"/>
          </rPr>
          <t xml:space="preserve">Take their 9-month salary divided by 9, and then multiply by 12 </t>
        </r>
        <r>
          <rPr>
            <sz val="9"/>
            <color indexed="81"/>
            <rFont val="Tahoma"/>
            <family val="2"/>
          </rPr>
          <t xml:space="preserve">to calculate the 12-month equivalent.
If someone has a </t>
        </r>
        <r>
          <rPr>
            <u/>
            <sz val="9"/>
            <color indexed="81"/>
            <rFont val="Tahoma"/>
            <family val="2"/>
          </rPr>
          <t>predermined stipend</t>
        </r>
        <r>
          <rPr>
            <sz val="9"/>
            <color indexed="81"/>
            <rFont val="Tahoma"/>
            <family val="2"/>
          </rPr>
          <t xml:space="preserve"> for the project (e.g., $5,000 per year),</t>
        </r>
        <r>
          <rPr>
            <u/>
            <sz val="9"/>
            <color indexed="81"/>
            <rFont val="Tahoma"/>
            <family val="2"/>
          </rPr>
          <t xml:space="preserve"> type the full stipend amount in this column, and then type "12" in the months column.</t>
        </r>
      </text>
    </comment>
    <comment ref="AO13" authorId="0" shapeId="0" xr:uid="{43CAB114-D789-48AD-A2E0-3F1BA4027F1B}">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13" authorId="0" shapeId="0" xr:uid="{1FE85940-5508-4961-B599-B00394B38D3B}">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AU13" authorId="0" shapeId="0" xr:uid="{D191126D-02CE-4635-B3B6-292A4CF656E3}">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13" authorId="0" shapeId="0" xr:uid="{997484CF-B3DA-4EA6-B560-EC318BC867C3}">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13" authorId="0" shapeId="0" xr:uid="{9A278149-3A3E-463C-A361-9898BC515D5B}">
      <text>
        <r>
          <rPr>
            <b/>
            <sz val="9"/>
            <color indexed="81"/>
            <rFont val="Tahoma"/>
            <family val="2"/>
          </rPr>
          <t xml:space="preserve">Expressing Effort as a Percent: </t>
        </r>
        <r>
          <rPr>
            <sz val="9"/>
            <color indexed="81"/>
            <rFont val="Tahoma"/>
            <family val="2"/>
          </rPr>
          <t xml:space="preserve">If a funding agency wants to see annual effort expressed as a percentage rather than a number of person months, </t>
        </r>
        <r>
          <rPr>
            <u/>
            <sz val="9"/>
            <color indexed="81"/>
            <rFont val="Tahoma"/>
            <family val="2"/>
          </rPr>
          <t>you can find this percentage by dividing the number of person months (entered here) by 12.</t>
        </r>
      </text>
    </comment>
    <comment ref="E18" authorId="0" shapeId="0" xr:uid="{32C9EA6F-5AD1-40DB-9020-1A66E633E72C}">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F18" authorId="0" shapeId="0" xr:uid="{2C8E4CDF-7D26-4404-A69F-7E93E3703A5C}">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K18" authorId="0" shapeId="0" xr:uid="{A928DE3D-96AD-4DF5-B651-876CE70CA848}">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N18" authorId="0" shapeId="0" xr:uid="{623CA7CD-236F-4ADA-B0D0-E43BC8094F44}">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O18" authorId="0" shapeId="0" xr:uid="{E4C2FC04-125C-4A7A-BC94-A51D407C7D46}">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T18" authorId="0" shapeId="0" xr:uid="{D4BBDE9B-45E2-4B15-942D-52BEF5FC5816}">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W18" authorId="0" shapeId="0" xr:uid="{F05EB5B7-347D-4C2C-BA48-C008608B9DC6}">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X18" authorId="0" shapeId="0" xr:uid="{7BC7ADDA-DF9B-4D50-A0D2-3569DFA51229}">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C18" authorId="0" shapeId="0" xr:uid="{5AF63106-14DF-49EC-A802-090AA196E7EF}">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F18" authorId="0" shapeId="0" xr:uid="{4A306DE0-0F0B-422C-B897-46625843858D}">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G18" authorId="0" shapeId="0" xr:uid="{6381C228-76DC-4013-9485-B27A1A060050}">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L18" authorId="0" shapeId="0" xr:uid="{B7C928FF-8255-4B41-9E0E-1BF42980F33A}">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O18" authorId="0" shapeId="0" xr:uid="{75F81DD0-965C-4BB2-BD63-7C6775657089}">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P18" authorId="0" shapeId="0" xr:uid="{4F966AE7-8DA4-4C4C-989A-787861EC84D2}">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AU18" authorId="0" shapeId="0" xr:uid="{FC19142E-A687-491C-80A1-046567CB501B}">
      <text>
        <r>
          <rPr>
            <b/>
            <sz val="9"/>
            <color indexed="81"/>
            <rFont val="Tahoma"/>
            <family val="2"/>
          </rPr>
          <t xml:space="preserve">Adding Personnel: </t>
        </r>
        <r>
          <rPr>
            <sz val="9"/>
            <color indexed="81"/>
            <rFont val="Tahoma"/>
            <family val="2"/>
          </rPr>
          <t xml:space="preserve">If you need more space for additional personnel, you can insert additional rows into this spreadsheet. To add a row for senior personnel, right-click on row number 8, 9, or 10 on the left and select "Insert." To add a row for other personnel, right-click on row number 17 on the left and select "Insert." </t>
        </r>
      </text>
    </comment>
    <comment ref="AW18" authorId="0" shapeId="0" xr:uid="{8745E137-C29F-435A-AE93-FA23DC87933F}">
      <text>
        <r>
          <rPr>
            <b/>
            <sz val="9"/>
            <color indexed="81"/>
            <rFont val="Tahoma"/>
            <family val="2"/>
          </rPr>
          <t xml:space="preserve">Benefits Eligible WVU Employee (Full-Time): </t>
        </r>
        <r>
          <rPr>
            <sz val="9"/>
            <color indexed="81"/>
            <rFont val="Tahoma"/>
            <family val="2"/>
          </rPr>
          <t>23.00%</t>
        </r>
        <r>
          <rPr>
            <b/>
            <sz val="9"/>
            <color indexed="81"/>
            <rFont val="Tahoma"/>
            <family val="2"/>
          </rPr>
          <t xml:space="preserve">
Non-Benefits Eligible Employee (Part-Time): </t>
        </r>
        <r>
          <rPr>
            <sz val="9"/>
            <color indexed="81"/>
            <rFont val="Tahoma"/>
            <family val="2"/>
          </rPr>
          <t>6.80%</t>
        </r>
        <r>
          <rPr>
            <b/>
            <sz val="9"/>
            <color indexed="81"/>
            <rFont val="Tahoma"/>
            <family val="2"/>
          </rPr>
          <t xml:space="preserve">
Student Worker (Hourly):</t>
        </r>
        <r>
          <rPr>
            <sz val="9"/>
            <color indexed="81"/>
            <rFont val="Tahoma"/>
            <family val="2"/>
          </rPr>
          <t xml:space="preserve"> 1.70%</t>
        </r>
        <r>
          <rPr>
            <b/>
            <sz val="9"/>
            <color indexed="81"/>
            <rFont val="Tahoma"/>
            <family val="2"/>
          </rPr>
          <t xml:space="preserve">
Graduate Assistant (Contract): </t>
        </r>
        <r>
          <rPr>
            <sz val="9"/>
            <color indexed="81"/>
            <rFont val="Tahoma"/>
            <family val="2"/>
          </rPr>
          <t>9.00%</t>
        </r>
        <r>
          <rPr>
            <b/>
            <sz val="9"/>
            <color indexed="81"/>
            <rFont val="Tahoma"/>
            <family val="2"/>
          </rPr>
          <t xml:space="preserve">
WVU Research Corp. Employee (Full-Time): </t>
        </r>
        <r>
          <rPr>
            <sz val="9"/>
            <color indexed="81"/>
            <rFont val="Tahoma"/>
            <family val="2"/>
          </rPr>
          <t>31.80%</t>
        </r>
      </text>
    </comment>
    <comment ref="AX18" authorId="0" shapeId="0" xr:uid="{6DBD07E4-6101-4539-A0F3-88E8F9B1E5FC}">
      <text>
        <r>
          <rPr>
            <b/>
            <sz val="9"/>
            <color indexed="81"/>
            <rFont val="Tahoma"/>
            <family val="2"/>
          </rPr>
          <t xml:space="preserve">Calculating Hours: </t>
        </r>
        <r>
          <rPr>
            <sz val="9"/>
            <color indexed="81"/>
            <rFont val="Tahoma"/>
            <family val="2"/>
          </rPr>
          <t xml:space="preserve">To calculate the total number of hours a person will work (to be entered in this column.) </t>
        </r>
        <r>
          <rPr>
            <u/>
            <sz val="9"/>
            <color indexed="81"/>
            <rFont val="Tahoma"/>
            <family val="2"/>
          </rPr>
          <t>multiply the number of weeks this person will work by the number of hours they will work each week.</t>
        </r>
        <r>
          <rPr>
            <sz val="9"/>
            <color indexed="81"/>
            <rFont val="Tahoma"/>
            <family val="2"/>
          </rPr>
          <t xml:space="preserve"> 
(If you know the total number of hours the person will work, you can skip the calculation step and just enter that number of hours in this column.)</t>
        </r>
      </text>
    </comment>
    <comment ref="F22" authorId="0" shapeId="0" xr:uid="{83ABCEA8-C984-40EF-905B-19ED85D9EBC3}">
      <text>
        <r>
          <rPr>
            <sz val="9"/>
            <color indexed="81"/>
            <rFont val="Tahoma"/>
            <family val="2"/>
          </rPr>
          <t>If you don't need to enter any information for hourly personnel, highlight rows 17-22, right-click, and select "</t>
        </r>
        <r>
          <rPr>
            <u/>
            <sz val="9"/>
            <color indexed="81"/>
            <rFont val="Tahoma"/>
            <family val="2"/>
          </rPr>
          <t>H</t>
        </r>
        <r>
          <rPr>
            <sz val="9"/>
            <color indexed="81"/>
            <rFont val="Tahoma"/>
            <family val="2"/>
          </rPr>
          <t>ide".</t>
        </r>
      </text>
    </comment>
    <comment ref="I46" authorId="1" shapeId="0" xr:uid="{DA2A62F0-AA74-4913-8DD5-4F6C3102B9A4}">
      <text>
        <r>
          <rPr>
            <b/>
            <sz val="10"/>
            <color indexed="81"/>
            <rFont val="Tahoma"/>
            <family val="2"/>
          </rPr>
          <t xml:space="preserve">Itemized Breakdown of "Other" Costs: </t>
        </r>
        <r>
          <rPr>
            <sz val="10"/>
            <color indexed="81"/>
            <rFont val="Tahoma"/>
            <family val="2"/>
          </rPr>
          <t>Use the "Additional Notes" section below to record details about these costs (or any other costs in your budget).</t>
        </r>
      </text>
    </comment>
    <comment ref="K46" authorId="1" shapeId="0" xr:uid="{7F2495DC-CEAF-4609-BE0F-33C532A62777}">
      <text>
        <r>
          <rPr>
            <sz val="9"/>
            <color indexed="81"/>
            <rFont val="Tahoma"/>
            <family val="2"/>
          </rPr>
          <t>If needed, replace names of existing categories (unused) in Section F, or add new lines by right clicking on row 56 on the left and selecting "Insert."</t>
        </r>
      </text>
    </comment>
    <comment ref="T46" authorId="1" shapeId="0" xr:uid="{00C06B49-26DC-4A13-B0C9-4864C88D24A0}">
      <text>
        <r>
          <rPr>
            <sz val="9"/>
            <color indexed="81"/>
            <rFont val="Tahoma"/>
            <family val="2"/>
          </rPr>
          <t>If needed, replace names of existing categories (unused) in Section F, or add new lines by right clicking on row 56 on the left and selecting "Insert."</t>
        </r>
      </text>
    </comment>
    <comment ref="AC46" authorId="1" shapeId="0" xr:uid="{5BDACDD9-0A00-46C6-9886-F93A7F515F16}">
      <text>
        <r>
          <rPr>
            <sz val="9"/>
            <color indexed="81"/>
            <rFont val="Tahoma"/>
            <family val="2"/>
          </rPr>
          <t>If needed, replace names of existing categories (unused) in Section F, or add new lines by right clicking on row 56 on the left and selecting "Insert."</t>
        </r>
      </text>
    </comment>
    <comment ref="AL46" authorId="1" shapeId="0" xr:uid="{EE2AD738-0CD7-44BE-BF54-F680DE26F4D7}">
      <text>
        <r>
          <rPr>
            <sz val="9"/>
            <color indexed="81"/>
            <rFont val="Tahoma"/>
            <family val="2"/>
          </rPr>
          <t>If needed, replace names of existing categories (unused) in Section F, or add new lines by right clicking on row 56 on the left and selecting "Insert."</t>
        </r>
      </text>
    </comment>
    <comment ref="AU46" authorId="1" shapeId="0" xr:uid="{E59042BD-98FF-44B4-B886-CBE6CFD18B50}">
      <text>
        <r>
          <rPr>
            <sz val="9"/>
            <color indexed="81"/>
            <rFont val="Tahoma"/>
            <family val="2"/>
          </rPr>
          <t>If needed, replace names of existing categories (unused) in Section F, or add new lines by right clicking on row 56 on the left and selecting "Insert."</t>
        </r>
      </text>
    </comment>
    <comment ref="I48" authorId="1" shapeId="0" xr:uid="{CFA093CD-0DB5-4251-A5FD-BFD244E4180B}">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R48" authorId="1" shapeId="0" xr:uid="{A31B7720-FE39-4AA2-BF90-F5D693D19F49}">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A48" authorId="1" shapeId="0" xr:uid="{9D464958-A95D-40B3-84FE-005BC4D0E58B}">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J48" authorId="1" shapeId="0" xr:uid="{604EA780-AC72-4AE7-9459-59DDFE2079C9}">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AS48" authorId="1" shapeId="0" xr:uid="{220DA88B-D084-463E-9229-3D8FAA4FA23E}">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BA48" authorId="1" shapeId="0" xr:uid="{1F3A7DC7-D714-48CE-A03E-C07567C52B8D}">
      <text>
        <r>
          <rPr>
            <sz val="9"/>
            <color indexed="81"/>
            <rFont val="Tahoma"/>
            <family val="2"/>
          </rPr>
          <t>At West Virginia University, F&amp;A costs are calculated on what is called a Modified Total Direct Costs (MTDC) base. This base consists of all salaries and wages, fringe benefits, materials, supplies, services, travel and subgrants and subcontracts up to the first $25,000 of each subgrant or subcontract (regardless of the period covered by the subgrant or subcontract). Modified total direct costs shall exclude equipment, capital expenditures, charges for patient care, tuition remission, rental costs of off-site facilities, scholarships and fellowships as well as the portion of each subgrant and subcontract in excess of $25,000.</t>
        </r>
      </text>
    </comment>
    <comment ref="C101" authorId="1" shapeId="0" xr:uid="{E01C0EDD-8262-4C60-9B80-A9E15CD47EBC}">
      <text>
        <r>
          <rPr>
            <b/>
            <sz val="9"/>
            <color indexed="81"/>
            <rFont val="Tahoma"/>
            <family val="2"/>
          </rPr>
          <t>Address (same as above):</t>
        </r>
        <r>
          <rPr>
            <sz val="9"/>
            <color indexed="81"/>
            <rFont val="Tahoma"/>
            <family val="2"/>
          </rPr>
          <t xml:space="preserve">
886 Chestnut Ridge Road 
P.O. Box 6845 Morgantown, WV 26506-6845 
Phone: (304)293-3998 
Fax: (304) 293-7435</t>
        </r>
      </text>
    </comment>
    <comment ref="C103" authorId="1" shapeId="0" xr:uid="{73EE3094-1B5D-45D9-8A81-FD6E1C444B9D}">
      <text>
        <r>
          <rPr>
            <b/>
            <sz val="9"/>
            <color indexed="81"/>
            <rFont val="Tahoma"/>
            <family val="2"/>
          </rPr>
          <t>Address (if needed):</t>
        </r>
        <r>
          <rPr>
            <sz val="9"/>
            <color indexed="81"/>
            <rFont val="Tahoma"/>
            <family val="2"/>
          </rPr>
          <t xml:space="preserve">
1301 Young Street, Room 732
Dallas, Texas 75202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K</author>
    <author>Peter Krch</author>
  </authors>
  <commentList>
    <comment ref="I4" authorId="0" shapeId="0" xr:uid="{0FD7CE08-334A-47EF-ACBE-31EBE86A8773}">
      <text>
        <r>
          <rPr>
            <sz val="10"/>
            <color indexed="81"/>
            <rFont val="Tahoma"/>
            <family val="2"/>
          </rPr>
          <t>Make sure that your calculations have been entered into the correct column ("Domestic" or "International"), as this distinction is very important to many funding agencies.</t>
        </r>
      </text>
    </comment>
    <comment ref="D25" authorId="1" shapeId="0" xr:uid="{D4696BBD-C0CD-42EA-AACD-A331E1CF6618}">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30" authorId="0" shapeId="0" xr:uid="{A468C971-9882-4C98-AAF6-67DD81BE398B}">
      <text>
        <r>
          <rPr>
            <sz val="10"/>
            <color indexed="81"/>
            <rFont val="Tahoma"/>
            <family val="2"/>
          </rPr>
          <t>Select from dropdown menu that appears when you click on any cell below in column D. Backspace or type Ctrl+Z to delete an accidental entry.</t>
        </r>
      </text>
    </comment>
    <comment ref="C30" authorId="1" shapeId="0" xr:uid="{ABE348E5-164B-485F-AC65-40C87AFAD091}">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41" authorId="1" shapeId="0" xr:uid="{E3721B6B-8757-4FD0-AED8-4768300C8767}">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46" authorId="0" shapeId="0" xr:uid="{9759B1D7-38C3-4B80-A22D-62858CB1012F}">
      <text>
        <r>
          <rPr>
            <sz val="10"/>
            <color indexed="81"/>
            <rFont val="Tahoma"/>
            <family val="2"/>
          </rPr>
          <t>Select from dropdown menu that appears when you click on any cell below in column D. Backspace or type Ctrl+Z to delete an accidental entry.</t>
        </r>
      </text>
    </comment>
    <comment ref="C46" authorId="1" shapeId="0" xr:uid="{16DF0F74-5406-40A2-AF96-B1E2A5049B58}">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57" authorId="1" shapeId="0" xr:uid="{86BCA17F-C749-45F5-A6F7-51A9CECE09B6}">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62" authorId="0" shapeId="0" xr:uid="{2C970749-29F6-4945-A1FD-E34DF58D8F73}">
      <text>
        <r>
          <rPr>
            <sz val="10"/>
            <color indexed="81"/>
            <rFont val="Tahoma"/>
            <family val="2"/>
          </rPr>
          <t>Select from dropdown menu that appears when you click on any cell below in column D. Backspace or type Ctrl+Z to delete an accidental entry.</t>
        </r>
      </text>
    </comment>
    <comment ref="C62" authorId="1" shapeId="0" xr:uid="{4CBD4379-E57D-4C7A-A665-0E3190B3A34C}">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73" authorId="1" shapeId="0" xr:uid="{53439200-FA92-423C-B2B2-0027110C01A4}">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78" authorId="0" shapeId="0" xr:uid="{62EF01CB-E8B4-4BE9-932E-D77AF5094144}">
      <text>
        <r>
          <rPr>
            <sz val="10"/>
            <color indexed="81"/>
            <rFont val="Tahoma"/>
            <family val="2"/>
          </rPr>
          <t>Select from dropdown menu that appears when you click on any cell below in column D. Backspace or type Ctrl+Z to delete an accidental entry.</t>
        </r>
      </text>
    </comment>
    <comment ref="C78" authorId="1" shapeId="0" xr:uid="{8A678893-03FD-484A-80B2-EFD79BDA706A}">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89" authorId="1" shapeId="0" xr:uid="{579A173F-D982-407D-A204-2028F8ED8FAF}">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94" authorId="0" shapeId="0" xr:uid="{5BD77ECB-7A74-4CDA-8849-5E79CD3CCC8D}">
      <text>
        <r>
          <rPr>
            <sz val="10"/>
            <color indexed="81"/>
            <rFont val="Tahoma"/>
            <family val="2"/>
          </rPr>
          <t>Select from dropdown menu that appears when you click on any cell below in column D. Backspace or type Ctrl+Z to delete an accidental entry.</t>
        </r>
      </text>
    </comment>
    <comment ref="C94" authorId="1" shapeId="0" xr:uid="{8A33E8F0-6804-4B8F-B3FD-782E2A05CEC8}">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05" authorId="1" shapeId="0" xr:uid="{B2EB3434-1C70-46E3-9315-F7C408224B7C}">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10" authorId="0" shapeId="0" xr:uid="{A3E5983D-A825-494B-AB81-261E277C4FA1}">
      <text>
        <r>
          <rPr>
            <sz val="10"/>
            <color indexed="81"/>
            <rFont val="Tahoma"/>
            <family val="2"/>
          </rPr>
          <t>Select from dropdown menu that appears when you click on any cell below in column D. Backspace or type Ctrl+Z to delete an accidental entry.</t>
        </r>
      </text>
    </comment>
    <comment ref="C110" authorId="1" shapeId="0" xr:uid="{A1B125A4-E11C-4CA8-BB10-FA31D4731412}">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21" authorId="1" shapeId="0" xr:uid="{DDAF931C-08A2-45DD-8CE9-485F5EBAB7E1}">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26" authorId="0" shapeId="0" xr:uid="{32097F29-65AA-4467-A365-61C22570487F}">
      <text>
        <r>
          <rPr>
            <sz val="10"/>
            <color indexed="81"/>
            <rFont val="Tahoma"/>
            <family val="2"/>
          </rPr>
          <t>Select from dropdown menu that appears when you click on any cell below in column D. Backspace or type Ctrl+Z to delete an accidental entry.</t>
        </r>
      </text>
    </comment>
    <comment ref="C126" authorId="1" shapeId="0" xr:uid="{E42F37B7-1D4B-43DE-924E-EE493D153BB4}">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37" authorId="1" shapeId="0" xr:uid="{968BB308-FB6E-49C5-A6D5-6297C0AAB9B4}">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42" authorId="0" shapeId="0" xr:uid="{C120DFAE-EDF3-4BBF-A15B-DD8D9F5E6758}">
      <text>
        <r>
          <rPr>
            <sz val="10"/>
            <color indexed="81"/>
            <rFont val="Tahoma"/>
            <family val="2"/>
          </rPr>
          <t>Select from dropdown menu that appears when you click on any cell below in column D. Backspace or type Ctrl+Z to delete an accidental entry.</t>
        </r>
      </text>
    </comment>
    <comment ref="C142" authorId="1" shapeId="0" xr:uid="{3CC96C16-4723-4797-BFCF-B4EEA88B225B}">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53" authorId="1" shapeId="0" xr:uid="{EBBF3773-FE91-4CE6-9E07-12CD00455ACB}">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58" authorId="0" shapeId="0" xr:uid="{FC43B79B-03A1-4321-9108-9045355332AB}">
      <text>
        <r>
          <rPr>
            <sz val="10"/>
            <color indexed="81"/>
            <rFont val="Tahoma"/>
            <family val="2"/>
          </rPr>
          <t>Select from dropdown menu that appears when you click on any cell below in column D. Backspace or type Ctrl+Z to delete an accidental entry.</t>
        </r>
      </text>
    </comment>
    <comment ref="C158" authorId="1" shapeId="0" xr:uid="{55984F70-A1E6-4C1A-A237-53F68F9604ED}">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69" authorId="1" shapeId="0" xr:uid="{8031ABDF-DED2-4870-BE68-E31961496A6C}">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74" authorId="0" shapeId="0" xr:uid="{B65FCE94-A0A9-4E26-A6B1-A023D968F520}">
      <text>
        <r>
          <rPr>
            <sz val="10"/>
            <color indexed="81"/>
            <rFont val="Tahoma"/>
            <family val="2"/>
          </rPr>
          <t>Select from dropdown menu that appears when you click on any cell below in column D. Backspace or type Ctrl+Z to delete an accidental entry.</t>
        </r>
      </text>
    </comment>
    <comment ref="C174" authorId="1" shapeId="0" xr:uid="{F12C52F3-C380-4267-A875-E20270751B2D}">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185" authorId="1" shapeId="0" xr:uid="{973733FB-74DC-4A22-80F9-38DEB6EC1589}">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190" authorId="0" shapeId="0" xr:uid="{7F0F7708-FD01-4E32-A956-D8FF65B13486}">
      <text>
        <r>
          <rPr>
            <sz val="10"/>
            <color indexed="81"/>
            <rFont val="Tahoma"/>
            <family val="2"/>
          </rPr>
          <t>Select from dropdown menu that appears when you click on any cell below in column D. Backspace or type Ctrl+Z to delete an accidental entry.</t>
        </r>
      </text>
    </comment>
    <comment ref="C190" authorId="1" shapeId="0" xr:uid="{F5FF78BB-736B-41A1-A9E9-3F97B77A3196}">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01" authorId="1" shapeId="0" xr:uid="{8EBECA6B-71FF-4ED1-8EFF-5DBA6DE3024D}">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06" authorId="0" shapeId="0" xr:uid="{DB267F80-C6AF-4FC4-89B4-52076F82D28C}">
      <text>
        <r>
          <rPr>
            <sz val="10"/>
            <color indexed="81"/>
            <rFont val="Tahoma"/>
            <family val="2"/>
          </rPr>
          <t>Select from dropdown menu that appears when you click on any cell below in column D. Backspace or type Ctrl+Z to delete an accidental entry.</t>
        </r>
      </text>
    </comment>
    <comment ref="C206" authorId="1" shapeId="0" xr:uid="{6952A533-FF3D-4669-BF0D-722738070D1B}">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17" authorId="1" shapeId="0" xr:uid="{1DFA935E-0E6F-4339-95B6-9DB29628C283}">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22" authorId="0" shapeId="0" xr:uid="{D5845A19-7CF2-4DF9-A6A8-82EA70DB0490}">
      <text>
        <r>
          <rPr>
            <sz val="10"/>
            <color indexed="81"/>
            <rFont val="Tahoma"/>
            <family val="2"/>
          </rPr>
          <t>Select from dropdown menu that appears when you click on any cell below in column D. Backspace or type Ctrl+Z to delete an accidental entry.</t>
        </r>
      </text>
    </comment>
    <comment ref="C222" authorId="1" shapeId="0" xr:uid="{53143EC2-CB37-4B2F-BAA1-9135243AA4E9}">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33" authorId="1" shapeId="0" xr:uid="{64248873-219B-4382-90BD-64544F317C86}">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38" authorId="0" shapeId="0" xr:uid="{BD3F96D7-45DD-4046-AFAF-19031E1797AF}">
      <text>
        <r>
          <rPr>
            <sz val="10"/>
            <color indexed="81"/>
            <rFont val="Tahoma"/>
            <family val="2"/>
          </rPr>
          <t>Select from dropdown menu that appears when you click on any cell below in column D. Backspace or type Ctrl+Z to delete an accidental entry.</t>
        </r>
      </text>
    </comment>
    <comment ref="C238" authorId="1" shapeId="0" xr:uid="{A8BADFB0-46D3-452D-9E92-735ACA5C979F}">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 ref="D249" authorId="1" shapeId="0" xr:uid="{9C2A430E-0565-4327-AF3B-7D74AD8E11F3}">
      <text>
        <r>
          <rPr>
            <sz val="9"/>
            <color indexed="81"/>
            <rFont val="Tahoma"/>
            <family val="2"/>
          </rPr>
          <t>If you enter any information in the boxes below "APPLICABLE COST RATES (PER TRAVELER)," the spreadsheet will automatically calculate the costs for each traveler you list below based on your entries. 
If you want to adjust (or delete) costs for individual travelers instead, you may also manually enter those costs into the boxes below "COSTS ASSOCIATED WITH THIS TRIP." Note: This will override the formula for automatic calculation based on the entries in the top section.</t>
        </r>
      </text>
    </comment>
    <comment ref="B254" authorId="0" shapeId="0" xr:uid="{2D541CF9-4052-4A33-8A5E-071636600748}">
      <text>
        <r>
          <rPr>
            <sz val="10"/>
            <color indexed="81"/>
            <rFont val="Tahoma"/>
            <family val="2"/>
          </rPr>
          <t>Select from dropdown menu that appears when you click on any cell below in column D. Backspace or type Ctrl+Z to delete an accidental entry.</t>
        </r>
      </text>
    </comment>
    <comment ref="C254" authorId="1" shapeId="0" xr:uid="{1F5820C6-2710-4AFF-BB50-2D894EDB9B6A}">
      <text>
        <r>
          <rPr>
            <sz val="9"/>
            <color indexed="81"/>
            <rFont val="Tahoma"/>
            <family val="2"/>
          </rPr>
          <t xml:space="preserve">Numbers in this column should reflect </t>
        </r>
        <r>
          <rPr>
            <u/>
            <sz val="9"/>
            <color indexed="81"/>
            <rFont val="Tahoma"/>
            <family val="2"/>
          </rPr>
          <t xml:space="preserve">total number of miles driven </t>
        </r>
        <r>
          <rPr>
            <sz val="9"/>
            <color indexed="81"/>
            <rFont val="Tahoma"/>
            <family val="2"/>
          </rPr>
          <t>(e.g., if your drive is 78 miles one-way and you are traveling there and back, you would enter 156. 
FYI, the mileage calculation example given here includes the mileage between PIT airport and WVU.</t>
        </r>
      </text>
    </comment>
  </commentList>
</comments>
</file>

<file path=xl/sharedStrings.xml><?xml version="1.0" encoding="utf-8"?>
<sst xmlns="http://schemas.openxmlformats.org/spreadsheetml/2006/main" count="981" uniqueCount="212">
  <si>
    <t>Year 1 Detailed Budget</t>
  </si>
  <si>
    <t>Year 2 Detailed Budget</t>
  </si>
  <si>
    <t>Year 3 Detailed Budget</t>
  </si>
  <si>
    <t>Year 4 Detailed Budget</t>
  </si>
  <si>
    <t>Year 5 Detailed Budget</t>
  </si>
  <si>
    <t>Cumulative Detailed Budget</t>
  </si>
  <si>
    <t>All totals below should match totals in Column BA (left):</t>
  </si>
  <si>
    <t>PI Name</t>
  </si>
  <si>
    <t>Y1 Start/End Dates:</t>
  </si>
  <si>
    <t>Y2 Start/End Dates:</t>
  </si>
  <si>
    <t>Y3 Start/End Dates:</t>
  </si>
  <si>
    <t>Y4 Start/End Dates:</t>
  </si>
  <si>
    <t>Y5 Start/End Dates:</t>
  </si>
  <si>
    <t>Project Start/End Dates:</t>
  </si>
  <si>
    <t>SENIOR/KEY PERSONNEL</t>
  </si>
  <si>
    <t>CUMULATIVE:</t>
  </si>
  <si>
    <t>Name/Identifier</t>
  </si>
  <si>
    <t>Project Role</t>
  </si>
  <si>
    <t>Salary/Stipend</t>
  </si>
  <si>
    <t>Fringe Rate</t>
  </si>
  <si>
    <t>Months</t>
  </si>
  <si>
    <t>Salary Request</t>
  </si>
  <si>
    <t>Fringe Request</t>
  </si>
  <si>
    <t>Total Request</t>
  </si>
  <si>
    <t>PI/PD</t>
  </si>
  <si>
    <t>SENIOR/KEY PERSONNEL (ALL)</t>
  </si>
  <si>
    <t>OTHER PERSONNEL</t>
  </si>
  <si>
    <t>OTHER PERSONNEL (PAID 12-MONTH SALARY)</t>
  </si>
  <si>
    <t>Hourly Wage</t>
  </si>
  <si>
    <t>Hours</t>
  </si>
  <si>
    <t>OTHER PERSONNEL (PAID HOURLY)</t>
  </si>
  <si>
    <t>OTHER PERSONNEL (ALL)</t>
  </si>
  <si>
    <t>SENIOR/KEY PERSONNEL (ALL) + OTHER PERSONNEL (ALL)</t>
  </si>
  <si>
    <t>EQUIPMENT</t>
  </si>
  <si>
    <t>Item 1: (Specify)</t>
  </si>
  <si>
    <t>Item 2: (Specify)</t>
  </si>
  <si>
    <t>Item 3: (Specify)</t>
  </si>
  <si>
    <t>TRAVEL</t>
  </si>
  <si>
    <t>Domestic Travel</t>
  </si>
  <si>
    <t>International Travel</t>
  </si>
  <si>
    <t>PARTICIPANT/TRAINEE SUPPORT COSTS</t>
  </si>
  <si>
    <t>Cost Category</t>
  </si>
  <si>
    <t>Cost/Participant</t>
  </si>
  <si>
    <t># of Participants</t>
  </si>
  <si>
    <t>Tuition/Fees/Health Insurance</t>
  </si>
  <si>
    <t>Stipends</t>
  </si>
  <si>
    <t>Participant Travel</t>
  </si>
  <si>
    <t>Subsistence</t>
  </si>
  <si>
    <t>Other</t>
  </si>
  <si>
    <t>Other (Specify)</t>
  </si>
  <si>
    <t>OTHER DIRECT COSTS</t>
  </si>
  <si>
    <t>Materials and Supplies</t>
  </si>
  <si>
    <t>Publication Costs</t>
  </si>
  <si>
    <t>Consultant Services/Contractual Costs</t>
  </si>
  <si>
    <t>Consultant Services</t>
  </si>
  <si>
    <r>
      <t xml:space="preserve">Subawards </t>
    </r>
    <r>
      <rPr>
        <b/>
        <sz val="10"/>
        <color rgb="FFC00000"/>
        <rFont val="Segoe UI"/>
        <family val="2"/>
      </rPr>
      <t>(Note: For correct calculation, please enter totals on the "Subaward(s)" tab in column D.)</t>
    </r>
  </si>
  <si>
    <t>Subawards/Consortium/Contractual Costs</t>
  </si>
  <si>
    <t>ADP/Computer Services</t>
  </si>
  <si>
    <t>Equipment or Facility Rental/User Fees</t>
  </si>
  <si>
    <t>Other: (Specify)</t>
  </si>
  <si>
    <t>TOTAL DIRECT COSTS (TDC)</t>
  </si>
  <si>
    <t>Modified Total Direct Cost (MTDC) Base</t>
  </si>
  <si>
    <t>INDIRECT COSTS (F&amp;A/OVERHEAD COSTS)</t>
  </si>
  <si>
    <t>Applicable F&amp;A Rate</t>
  </si>
  <si>
    <t>YEAR 1 TOTAL (G+H)</t>
  </si>
  <si>
    <t>YEAR 2 TOTAL (G+H)</t>
  </si>
  <si>
    <t>YEAR 3 TOTAL (G+H)</t>
  </si>
  <si>
    <t>YEAR 4 TOTAL (G+H)</t>
  </si>
  <si>
    <t>YEAR 5 TOTAL (G+H)</t>
  </si>
  <si>
    <t>CUMULATIVE TOTAL FOR ALL YEARS</t>
  </si>
  <si>
    <t>ADDITIONAL NOTES</t>
  </si>
  <si>
    <r>
      <rPr>
        <b/>
        <sz val="11"/>
        <color theme="1"/>
        <rFont val="Segoe UI"/>
        <family val="2"/>
      </rPr>
      <t xml:space="preserve">CUMULATIVE TOTAL SHEET INSTRUCTIONS  </t>
    </r>
    <r>
      <rPr>
        <b/>
        <sz val="11"/>
        <color rgb="FFC00000"/>
        <rFont val="Segoe UI"/>
        <family val="2"/>
      </rPr>
      <t xml:space="preserve">(Delete textbox before submitting.)
</t>
    </r>
    <r>
      <rPr>
        <sz val="11"/>
        <color theme="1"/>
        <rFont val="Segoe UI"/>
        <family val="2"/>
      </rPr>
      <t xml:space="preserve">
</t>
    </r>
    <r>
      <rPr>
        <b/>
        <sz val="11"/>
        <color theme="1"/>
        <rFont val="Segoe UI"/>
        <family val="2"/>
      </rPr>
      <t xml:space="preserve">Automatic calculation: </t>
    </r>
    <r>
      <rPr>
        <sz val="11"/>
        <color theme="1"/>
        <rFont val="Segoe UI"/>
        <family val="2"/>
      </rPr>
      <t xml:space="preserve">The totals on this sheet will automatically fill based on your entries in each year. 
Check column BB to make sure totals match up and that there are no errors due to inconsistent rounding. 
</t>
    </r>
    <r>
      <rPr>
        <b/>
        <sz val="11"/>
        <color rgb="FFC00000"/>
        <rFont val="Segoe UI"/>
        <family val="2"/>
      </rPr>
      <t>(Delete column BB after you're finished double-checking for errors.)</t>
    </r>
    <r>
      <rPr>
        <sz val="11"/>
        <color theme="1"/>
        <rFont val="Segoe UI"/>
        <family val="2"/>
      </rPr>
      <t xml:space="preserve">
</t>
    </r>
    <r>
      <rPr>
        <b/>
        <sz val="11"/>
        <color theme="1"/>
        <rFont val="Segoe UI"/>
        <family val="2"/>
      </rPr>
      <t xml:space="preserve">
Hiding irrelevant information: </t>
    </r>
    <r>
      <rPr>
        <sz val="11"/>
        <color theme="1"/>
        <rFont val="Segoe UI"/>
        <family val="2"/>
      </rPr>
      <t>If your project is less than 5 years in duration, or if some row items are unnecessary for your project, you can hide these unapplicable rows and/or columns by right-clicking on the row's/column's number/letter on the left side and/or top of the sheet and selecting "</t>
    </r>
    <r>
      <rPr>
        <u/>
        <sz val="11"/>
        <color theme="1"/>
        <rFont val="Segoe UI"/>
        <family val="2"/>
      </rPr>
      <t>H</t>
    </r>
    <r>
      <rPr>
        <sz val="11"/>
        <color theme="1"/>
        <rFont val="Segoe UI"/>
        <family val="2"/>
      </rPr>
      <t>ide."</t>
    </r>
  </si>
  <si>
    <t>Administrative Information</t>
  </si>
  <si>
    <t>Current Rates for FY25 (Rate Agreement Date: May 14, 2024)</t>
  </si>
  <si>
    <t>Language for Indirect Cost Section in Budget Justification</t>
  </si>
  <si>
    <t>WVU FRINGE BENEFITS RATES</t>
  </si>
  <si>
    <t>WVU F&amp;A RATES</t>
  </si>
  <si>
    <t>At West Virginia University (WVU), indirect costs are calculated using a Modified Total Direct Costs (MTDC) base. The MTDC base consists of all direct salaries and wages, applicable fringe benefits, materials and supplies, services, travel, and up to the first $25,000 of each subaward (regardless of the subaward period of performance). The MTDC base excludes equipment, capital expenditures, charges for patient care, rental costs, tuition remission, scholarships and fellowships, participant support costs, and the portion of each subaward in excess of $25,000.
Per WVU’s current federally negotiated rate agreement (dated May 14, 2024), the rate of 52% of the project’s MTDC base is used to calculate indirect costs for campus-based research projects. Based on an MTDC base of $_______, indirect costs totaling $______ are associated with the proposed research project. The U.S. Department of Health and Human Services is WVU’s and WVU Research Corporation’s cognizant agency, responsible for negotiating indirect costs (also known as facilities and administration or F&amp;A costs) and fringe benefit rates to be charged on all sponsored agreements. The cognizant agency’s point of contact is Darryl Mayes, (301) 492-4855.</t>
  </si>
  <si>
    <t>Fringe N/A (0%)</t>
  </si>
  <si>
    <t>Not Allowed (0%)</t>
  </si>
  <si>
    <t>Benefits Eligible WVU Employee (Full-Time)</t>
  </si>
  <si>
    <t>Organized Research (On-Campus)</t>
  </si>
  <si>
    <t>Non-Benefits Eligible Employee (Part-Time)</t>
  </si>
  <si>
    <t>Instruction (On-Campus)</t>
  </si>
  <si>
    <t>Student Worker (Hourly)</t>
  </si>
  <si>
    <t>Other Sponsored Activities (On-Campus)</t>
  </si>
  <si>
    <t>Graduate Assistant (Contract)</t>
  </si>
  <si>
    <t>All Programs (Off-Campus)</t>
  </si>
  <si>
    <t>WVU Research Corp. Employee (Full-Time)</t>
  </si>
  <si>
    <t>More information</t>
  </si>
  <si>
    <t>Grant Submission Information for Cover Sheet</t>
  </si>
  <si>
    <t>WVU RESEARCH CORPORATION</t>
  </si>
  <si>
    <t>WVU (FOR CLINICAL TRIALS)</t>
  </si>
  <si>
    <t>Organzation DUNS Number</t>
  </si>
  <si>
    <t>UEI</t>
  </si>
  <si>
    <t xml:space="preserve">M7PNRH24BBM8 </t>
  </si>
  <si>
    <t xml:space="preserve">MNL4D3VQUWA5 </t>
  </si>
  <si>
    <t>Employer FEIN</t>
  </si>
  <si>
    <t>Type of Applicant</t>
  </si>
  <si>
    <t>Nonprofit with 501(c)(3) IRS Status (Other than Institution of Higher Education)</t>
  </si>
  <si>
    <t xml:space="preserve"> Public/State Controlled Institution of Higher Education </t>
  </si>
  <si>
    <t>SAME FOR BOTH (WVU AND WVURC)</t>
  </si>
  <si>
    <t>Address Line 1</t>
  </si>
  <si>
    <t>886 Chestnut Ridge Road</t>
  </si>
  <si>
    <t>Address Line 2</t>
  </si>
  <si>
    <t>P.O. Box 6845</t>
  </si>
  <si>
    <t>City, State, and ZIP Code</t>
  </si>
  <si>
    <t>Morgantown, WV 26506-6845</t>
  </si>
  <si>
    <t>Phone Number</t>
  </si>
  <si>
    <t>(304) 294-3998</t>
  </si>
  <si>
    <t>Fax Number</t>
  </si>
  <si>
    <t>(304) 293-7435</t>
  </si>
  <si>
    <t>Congressional Districts</t>
  </si>
  <si>
    <r>
      <t>WV-002</t>
    </r>
    <r>
      <rPr>
        <sz val="10"/>
        <color theme="2" tint="-0.499984740745262"/>
        <rFont val="Segoe UI"/>
        <family val="2"/>
      </rPr>
      <t xml:space="preserve"> (WVU Main Campus, HSC E. Div., Potomac State, and WVU Parkersburg)</t>
    </r>
  </si>
  <si>
    <t>Contact Email / General Correspondence</t>
  </si>
  <si>
    <t>wvusponsoredprograms@mail.wvu.edu</t>
  </si>
  <si>
    <t>Authorized Represetative Name</t>
  </si>
  <si>
    <t>Cathy Tarabrella; or Mary Bonnasso</t>
  </si>
  <si>
    <t>Autorized Representative Title</t>
  </si>
  <si>
    <t>Associate Director of OSP, Pre-Award</t>
  </si>
  <si>
    <t>Authorized Representative Organization</t>
  </si>
  <si>
    <t>WVU Research Corporation</t>
  </si>
  <si>
    <t xml:space="preserve">Cognizant Agency </t>
  </si>
  <si>
    <t>U.S. Department of Health and Human Services (DHHS)</t>
  </si>
  <si>
    <t>Cognizant Agency Point of Contact</t>
  </si>
  <si>
    <t xml:space="preserve">Darryl Mayes | Deputy Division of Cost Allocation | CAS-Dallas@psc.hhs.gov | (301) 492-4855  </t>
  </si>
  <si>
    <t>Personnel Roles</t>
  </si>
  <si>
    <t>Color Key for Project Years</t>
  </si>
  <si>
    <t>[Select from dropdown menu.]</t>
  </si>
  <si>
    <t>YEAR 1</t>
  </si>
  <si>
    <t>Co-I</t>
  </si>
  <si>
    <t>YEAR 2</t>
  </si>
  <si>
    <t>Co-PI</t>
  </si>
  <si>
    <t>YEAR 3</t>
  </si>
  <si>
    <t>Other Key Person</t>
  </si>
  <si>
    <t>YEAR 4</t>
  </si>
  <si>
    <t>Postdoctoral Associate</t>
  </si>
  <si>
    <t>YEAR 5</t>
  </si>
  <si>
    <t>Graduate Student</t>
  </si>
  <si>
    <t>Undergraduate Student/Hourly Student Worker</t>
  </si>
  <si>
    <t>Technician</t>
  </si>
  <si>
    <t>Secretarial/Clerical</t>
  </si>
  <si>
    <t>Consultant/Advisor (WVU-Affiliated)</t>
  </si>
  <si>
    <t>Detailed Travel Budget</t>
  </si>
  <si>
    <t>TRAVEL SUMMARY</t>
  </si>
  <si>
    <t>CUMULATIVE TRAVEL COSTS</t>
  </si>
  <si>
    <r>
      <rPr>
        <b/>
        <sz val="11"/>
        <color theme="1"/>
        <rFont val="Segoe UI"/>
        <family val="2"/>
      </rPr>
      <t xml:space="preserve">INSTRUCTIONS </t>
    </r>
    <r>
      <rPr>
        <b/>
        <sz val="11"/>
        <color rgb="FFC00000"/>
        <rFont val="Segoe UI"/>
        <family val="2"/>
      </rPr>
      <t xml:space="preserve">(Delete before submitting.)
</t>
    </r>
    <r>
      <rPr>
        <sz val="11"/>
        <color theme="1"/>
        <rFont val="Segoe UI"/>
        <family val="2"/>
      </rPr>
      <t xml:space="preserve">
</t>
    </r>
    <r>
      <rPr>
        <b/>
        <sz val="11"/>
        <color theme="1"/>
        <rFont val="Segoe UI"/>
        <family val="2"/>
      </rPr>
      <t>Automatic calculation:</t>
    </r>
    <r>
      <rPr>
        <sz val="11"/>
        <color theme="1"/>
        <rFont val="Segoe UI"/>
        <family val="2"/>
      </rPr>
      <t xml:space="preserve"> If you enter any information in the cells within the "APPLICABLE COST RATES (PER TRAVELER)" section of each trip's budget chart, this spreadsheet will automatically calculate the applicable costs for each traveler you list in "TRAVELER INFO" based on these entries.
</t>
    </r>
    <r>
      <rPr>
        <b/>
        <sz val="11"/>
        <color theme="1"/>
        <rFont val="Segoe UI"/>
        <family val="2"/>
      </rPr>
      <t xml:space="preserve">Quantity: </t>
    </r>
    <r>
      <rPr>
        <sz val="11"/>
        <color theme="1"/>
        <rFont val="Segoe UI"/>
        <family val="2"/>
      </rPr>
      <t xml:space="preserve">You must enter "1" (or more, if a given trip occurs more than once within the given project year) in column E. If you do not enter a number in this column, the trip's total cost and the cumulative travel costs will not be calculated.
</t>
    </r>
    <r>
      <rPr>
        <b/>
        <sz val="11"/>
        <color theme="1"/>
        <rFont val="Segoe UI"/>
        <family val="2"/>
      </rPr>
      <t xml:space="preserve">Manually adjusting costs: </t>
    </r>
    <r>
      <rPr>
        <sz val="11"/>
        <color theme="1"/>
        <rFont val="Segoe UI"/>
        <family val="2"/>
      </rPr>
      <t>If you want to adjust (or delete) costs for any individual traveler, you may manually enter (or delete) those costs into the boxes below "COSTS ASSOCIATED WITH THIS TRIP." (Note: This will override the formula for automatic calculation based on entries in the top section. Use CTRL-Z to undo unwanted changes.)</t>
    </r>
  </si>
  <si>
    <t>[Select role from dropdown menu.]</t>
  </si>
  <si>
    <t>Year of Trip</t>
  </si>
  <si>
    <t>Name of Trip</t>
  </si>
  <si>
    <t>Quantity (1 or more?)</t>
  </si>
  <si>
    <t>Total Cost of Trip</t>
  </si>
  <si>
    <t>Domestic or International?</t>
  </si>
  <si>
    <t>Year of Project</t>
  </si>
  <si>
    <t>Domestic</t>
  </si>
  <si>
    <t>International</t>
  </si>
  <si>
    <t>CUMULATIVE</t>
  </si>
  <si>
    <t>ALL TRIPS</t>
  </si>
  <si>
    <t>Name of Trip:</t>
  </si>
  <si>
    <t>Trip 1</t>
  </si>
  <si>
    <t>When/Where:</t>
  </si>
  <si>
    <t>TRIP INFO.</t>
  </si>
  <si>
    <t>APPLICABLE COST RATES (PER TRAVELER): ENTER FOR AUTOMATIC CALCULATION BELOW.</t>
  </si>
  <si>
    <t>Mileage</t>
  </si>
  <si>
    <t>Parking</t>
  </si>
  <si>
    <t>Airfare</t>
  </si>
  <si>
    <t>Lodging</t>
  </si>
  <si>
    <t xml:space="preserve"> Meals &amp; Incidentals </t>
  </si>
  <si>
    <t>Local Travel</t>
  </si>
  <si>
    <t>Conference Registration</t>
  </si>
  <si>
    <t># of Days</t>
  </si>
  <si>
    <t>(Per Mile)</t>
  </si>
  <si>
    <t>(Daily)</t>
  </si>
  <si>
    <t>(Per Person)</t>
  </si>
  <si>
    <t>(Nightly)</t>
  </si>
  <si>
    <t>(Per Traveler)</t>
  </si>
  <si>
    <t>(Regular)</t>
  </si>
  <si>
    <t>(Student)</t>
  </si>
  <si>
    <t># of Nights</t>
  </si>
  <si>
    <t>TRAVELER INFO.</t>
  </si>
  <si>
    <t>COSTS ASSOCIATED WITH TRAVEL</t>
  </si>
  <si>
    <t>Type of Traveler</t>
  </si>
  <si>
    <t>Miles 
Driven</t>
  </si>
  <si>
    <t xml:space="preserve"> Meals &amp; Incidentals</t>
  </si>
  <si>
    <t>TOTAL REQUEST</t>
  </si>
  <si>
    <t>ALL TRAVELERS</t>
  </si>
  <si>
    <t>Trip 2</t>
  </si>
  <si>
    <t>Trip 3</t>
  </si>
  <si>
    <t>Trip 4</t>
  </si>
  <si>
    <t>Trip 5</t>
  </si>
  <si>
    <t>Trip 6</t>
  </si>
  <si>
    <t>Trip 7</t>
  </si>
  <si>
    <t>Trip 8</t>
  </si>
  <si>
    <t>Trip 9</t>
  </si>
  <si>
    <t>Trip 10</t>
  </si>
  <si>
    <t>Trip 11</t>
  </si>
  <si>
    <t>Trip 12</t>
  </si>
  <si>
    <t>Trip 13</t>
  </si>
  <si>
    <t>Trip 14</t>
  </si>
  <si>
    <t>Trip 15</t>
  </si>
  <si>
    <t>Current Mileage Rate (Effective as of Jan. 1, 2025)</t>
  </si>
  <si>
    <t>Pittsburgh International Airport Parking Daily Rate</t>
  </si>
  <si>
    <t>Subaward Budget(s)</t>
  </si>
  <si>
    <t>SUBAWARD 1:</t>
  </si>
  <si>
    <t>[RECIPIENT ORGANIZATION NAME]</t>
  </si>
  <si>
    <t>Max MTDC</t>
  </si>
  <si>
    <t>Total for Year</t>
  </si>
  <si>
    <t>Cumulative</t>
  </si>
  <si>
    <t>MTDC Exclusions</t>
  </si>
  <si>
    <t>SUBAWARD 2:</t>
  </si>
  <si>
    <t>SUBAWARD 3:</t>
  </si>
  <si>
    <t>SUBAWARD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</si>
</sst>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0">
    <font>
      <sz val="11"/>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1"/>
      <name val="Segoe UI"/>
      <family val="2"/>
    </font>
    <font>
      <sz val="11"/>
      <color theme="1"/>
      <name val="Segoe UI"/>
      <family val="2"/>
    </font>
    <font>
      <b/>
      <sz val="14"/>
      <color theme="1"/>
      <name val="Segoe UI"/>
      <family val="2"/>
    </font>
    <font>
      <i/>
      <sz val="10"/>
      <color theme="1"/>
      <name val="Segoe UI"/>
      <family val="2"/>
    </font>
    <font>
      <b/>
      <sz val="11"/>
      <name val="Segoe UI"/>
      <family val="2"/>
    </font>
    <font>
      <b/>
      <sz val="10"/>
      <color theme="1"/>
      <name val="Segoe UI"/>
      <family val="2"/>
    </font>
    <font>
      <sz val="10"/>
      <color theme="1"/>
      <name val="Segoe UI"/>
      <family val="2"/>
    </font>
    <font>
      <sz val="10"/>
      <color indexed="81"/>
      <name val="Tahoma"/>
      <family val="2"/>
    </font>
    <font>
      <b/>
      <sz val="11"/>
      <color theme="1" tint="0.499984740745262"/>
      <name val="Segoe UI"/>
      <family val="2"/>
    </font>
    <font>
      <sz val="11"/>
      <color theme="1" tint="0.499984740745262"/>
      <name val="Segoe UI"/>
      <family val="2"/>
    </font>
    <font>
      <b/>
      <i/>
      <sz val="10"/>
      <color theme="1"/>
      <name val="Segoe UI"/>
      <family val="2"/>
    </font>
    <font>
      <b/>
      <sz val="10"/>
      <color theme="0"/>
      <name val="Segoe UI"/>
      <family val="2"/>
    </font>
    <font>
      <b/>
      <sz val="10"/>
      <name val="Segoe UI"/>
      <family val="2"/>
    </font>
    <font>
      <u/>
      <sz val="9"/>
      <color indexed="81"/>
      <name val="Tahoma"/>
      <family val="2"/>
    </font>
    <font>
      <sz val="10"/>
      <name val="Segoe UI"/>
      <family val="2"/>
    </font>
    <font>
      <b/>
      <i/>
      <sz val="10"/>
      <name val="Segoe UI"/>
      <family val="2"/>
    </font>
    <font>
      <sz val="11"/>
      <color theme="0" tint="-4.9989318521683403E-2"/>
      <name val="Segoe UI"/>
      <family val="2"/>
    </font>
    <font>
      <u/>
      <sz val="11"/>
      <color theme="1"/>
      <name val="Segoe UI"/>
      <family val="2"/>
    </font>
    <font>
      <b/>
      <sz val="11"/>
      <color rgb="FFC00000"/>
      <name val="Segoe UI"/>
      <family val="2"/>
    </font>
    <font>
      <sz val="10"/>
      <color theme="1"/>
      <name val="Calibri"/>
      <family val="2"/>
      <scheme val="minor"/>
    </font>
    <font>
      <sz val="10"/>
      <color theme="0"/>
      <name val="Calibri"/>
      <family val="2"/>
      <scheme val="minor"/>
    </font>
    <font>
      <sz val="10"/>
      <color theme="0"/>
      <name val="Segoe UI"/>
      <family val="2"/>
    </font>
    <font>
      <i/>
      <u/>
      <sz val="10"/>
      <color theme="10"/>
      <name val="Segoe UI"/>
      <family val="2"/>
    </font>
    <font>
      <sz val="10"/>
      <color theme="2" tint="-0.499984740745262"/>
      <name val="Segoe UI"/>
      <family val="2"/>
    </font>
    <font>
      <sz val="14"/>
      <color theme="1"/>
      <name val="Segoe UI"/>
      <family val="2"/>
    </font>
    <font>
      <sz val="11"/>
      <color theme="0"/>
      <name val="Calibri"/>
      <family val="2"/>
      <scheme val="minor"/>
    </font>
    <font>
      <b/>
      <sz val="10"/>
      <color indexed="81"/>
      <name val="Tahoma"/>
      <family val="2"/>
    </font>
    <font>
      <sz val="10"/>
      <color theme="0" tint="-0.14999847407452621"/>
      <name val="Segoe UI"/>
      <family val="2"/>
    </font>
    <font>
      <b/>
      <sz val="10"/>
      <color theme="0" tint="-0.14999847407452621"/>
      <name val="Segoe UI"/>
      <family val="2"/>
    </font>
    <font>
      <i/>
      <u/>
      <sz val="10"/>
      <color theme="4"/>
      <name val="Segoe UI"/>
      <family val="2"/>
    </font>
    <font>
      <b/>
      <sz val="10"/>
      <color rgb="FFC00000"/>
      <name val="Segoe UI"/>
      <family val="2"/>
    </font>
    <font>
      <i/>
      <u/>
      <sz val="11"/>
      <color theme="10"/>
      <name val="Segoe UI"/>
      <family val="2"/>
    </font>
    <font>
      <sz val="10"/>
      <color rgb="FF000000"/>
      <name val="Segoe UI"/>
      <family val="2"/>
    </font>
    <font>
      <b/>
      <sz val="14"/>
      <color rgb="FF000000"/>
      <name val="Segoe UI"/>
      <charset val="1"/>
    </font>
    <font>
      <sz val="11"/>
      <color rgb="FF000000"/>
      <name val="Calibri"/>
      <charset val="1"/>
    </font>
  </fonts>
  <fills count="19">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CCCFF"/>
        <bgColor indexed="64"/>
      </patternFill>
    </fill>
    <fill>
      <patternFill patternType="solid">
        <fgColor theme="5" tint="0.39997558519241921"/>
        <bgColor indexed="64"/>
      </patternFill>
    </fill>
    <fill>
      <patternFill patternType="solid">
        <fgColor rgb="FFFFCCFF"/>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00">
    <xf numFmtId="0" fontId="0" fillId="0" borderId="0" xfId="0"/>
    <xf numFmtId="0" fontId="6" fillId="0" borderId="0" xfId="0" applyFont="1"/>
    <xf numFmtId="44" fontId="6" fillId="0" borderId="0" xfId="0" applyNumberFormat="1" applyFont="1"/>
    <xf numFmtId="44" fontId="6" fillId="0" borderId="0" xfId="1" applyFont="1"/>
    <xf numFmtId="44" fontId="6" fillId="0" borderId="14" xfId="1" applyFont="1" applyBorder="1"/>
    <xf numFmtId="0" fontId="5" fillId="0" borderId="0" xfId="0" applyFont="1" applyAlignment="1">
      <alignment vertical="center"/>
    </xf>
    <xf numFmtId="44" fontId="6" fillId="0" borderId="17" xfId="1" applyFont="1" applyBorder="1"/>
    <xf numFmtId="44" fontId="6" fillId="0" borderId="12" xfId="1" applyFont="1" applyBorder="1"/>
    <xf numFmtId="44" fontId="14" fillId="0" borderId="17" xfId="0" applyNumberFormat="1" applyFont="1" applyBorder="1"/>
    <xf numFmtId="44" fontId="14" fillId="0" borderId="12" xfId="0" applyNumberFormat="1" applyFont="1" applyBorder="1"/>
    <xf numFmtId="0" fontId="5" fillId="8" borderId="18" xfId="0" applyFont="1" applyFill="1" applyBorder="1" applyAlignment="1">
      <alignment vertical="center"/>
    </xf>
    <xf numFmtId="0" fontId="5" fillId="9" borderId="18" xfId="0" applyFont="1" applyFill="1" applyBorder="1" applyAlignment="1">
      <alignment vertical="center"/>
    </xf>
    <xf numFmtId="0" fontId="5" fillId="10" borderId="18" xfId="0" applyFont="1" applyFill="1" applyBorder="1" applyAlignment="1">
      <alignment vertical="center"/>
    </xf>
    <xf numFmtId="0" fontId="5" fillId="11" borderId="22" xfId="0" applyFont="1" applyFill="1" applyBorder="1" applyAlignment="1">
      <alignment vertical="center"/>
    </xf>
    <xf numFmtId="44" fontId="6" fillId="0" borderId="17" xfId="0" applyNumberFormat="1" applyFont="1" applyBorder="1"/>
    <xf numFmtId="44" fontId="6" fillId="0" borderId="12" xfId="0" applyNumberFormat="1" applyFont="1" applyBorder="1"/>
    <xf numFmtId="44" fontId="6" fillId="0" borderId="18" xfId="0" applyNumberFormat="1" applyFont="1" applyBorder="1"/>
    <xf numFmtId="44" fontId="6" fillId="0" borderId="22" xfId="0" applyNumberFormat="1" applyFont="1" applyBorder="1"/>
    <xf numFmtId="0" fontId="5" fillId="5" borderId="21" xfId="1" applyNumberFormat="1" applyFont="1" applyFill="1" applyBorder="1" applyAlignment="1">
      <alignment vertical="center"/>
    </xf>
    <xf numFmtId="44" fontId="6" fillId="0" borderId="21" xfId="0" applyNumberFormat="1" applyFont="1" applyBorder="1"/>
    <xf numFmtId="44" fontId="6" fillId="0" borderId="14" xfId="0" applyNumberFormat="1" applyFont="1" applyBorder="1"/>
    <xf numFmtId="44" fontId="14" fillId="0" borderId="14" xfId="0" applyNumberFormat="1" applyFont="1" applyBorder="1"/>
    <xf numFmtId="0" fontId="6" fillId="0" borderId="19" xfId="0" applyFont="1" applyBorder="1"/>
    <xf numFmtId="0" fontId="9" fillId="4" borderId="19" xfId="0" applyFont="1" applyFill="1" applyBorder="1" applyAlignment="1">
      <alignment horizontal="center"/>
    </xf>
    <xf numFmtId="0" fontId="9" fillId="4" borderId="3" xfId="0" applyFont="1" applyFill="1" applyBorder="1" applyAlignment="1">
      <alignment horizontal="center"/>
    </xf>
    <xf numFmtId="0" fontId="13" fillId="4" borderId="3" xfId="0" applyFont="1" applyFill="1" applyBorder="1" applyAlignment="1">
      <alignment horizontal="center"/>
    </xf>
    <xf numFmtId="0" fontId="10" fillId="5" borderId="1" xfId="0" applyFont="1" applyFill="1" applyBorder="1"/>
    <xf numFmtId="0" fontId="10" fillId="5" borderId="2" xfId="0" applyFont="1" applyFill="1" applyBorder="1"/>
    <xf numFmtId="0" fontId="11" fillId="0" borderId="17" xfId="0" applyFont="1" applyBorder="1" applyAlignment="1">
      <alignment horizontal="left"/>
    </xf>
    <xf numFmtId="44" fontId="17" fillId="5" borderId="3" xfId="1" applyFont="1" applyFill="1" applyBorder="1" applyProtection="1"/>
    <xf numFmtId="44" fontId="11" fillId="5" borderId="2" xfId="1" applyFont="1" applyFill="1" applyBorder="1" applyProtection="1"/>
    <xf numFmtId="0" fontId="10" fillId="10" borderId="1" xfId="0" applyFont="1" applyFill="1" applyBorder="1"/>
    <xf numFmtId="0" fontId="10" fillId="10" borderId="2" xfId="0" applyFont="1" applyFill="1" applyBorder="1"/>
    <xf numFmtId="44" fontId="11" fillId="4" borderId="18" xfId="1" applyFont="1" applyFill="1" applyBorder="1" applyAlignment="1" applyProtection="1">
      <alignment horizontal="left"/>
    </xf>
    <xf numFmtId="44" fontId="8" fillId="4" borderId="18" xfId="1" applyFont="1" applyFill="1" applyBorder="1" applyAlignment="1" applyProtection="1">
      <alignment horizontal="left"/>
    </xf>
    <xf numFmtId="0" fontId="10" fillId="4" borderId="1" xfId="0" applyFont="1" applyFill="1" applyBorder="1" applyAlignment="1">
      <alignment horizontal="left"/>
    </xf>
    <xf numFmtId="0" fontId="10" fillId="4" borderId="3" xfId="0" applyFont="1" applyFill="1" applyBorder="1" applyAlignment="1">
      <alignment horizontal="left"/>
    </xf>
    <xf numFmtId="0" fontId="0" fillId="4" borderId="0" xfId="0" applyFill="1"/>
    <xf numFmtId="0" fontId="7" fillId="4" borderId="0" xfId="0" applyFont="1" applyFill="1" applyAlignment="1">
      <alignment vertical="top"/>
    </xf>
    <xf numFmtId="0" fontId="6" fillId="4" borderId="0" xfId="0" applyFont="1" applyFill="1" applyAlignment="1">
      <alignment vertical="center" wrapText="1"/>
    </xf>
    <xf numFmtId="0" fontId="0" fillId="4" borderId="0" xfId="0" applyFill="1" applyAlignment="1">
      <alignment vertical="top" wrapText="1"/>
    </xf>
    <xf numFmtId="0" fontId="10" fillId="14" borderId="1" xfId="0" applyFont="1" applyFill="1" applyBorder="1"/>
    <xf numFmtId="0" fontId="10" fillId="14" borderId="2" xfId="0" applyFont="1" applyFill="1" applyBorder="1"/>
    <xf numFmtId="0" fontId="11" fillId="4" borderId="0" xfId="0" applyFont="1" applyFill="1" applyProtection="1">
      <protection locked="0"/>
    </xf>
    <xf numFmtId="0" fontId="5" fillId="12" borderId="1" xfId="0" applyFont="1" applyFill="1" applyBorder="1" applyAlignment="1">
      <alignment horizontal="left"/>
    </xf>
    <xf numFmtId="0" fontId="5" fillId="12" borderId="1" xfId="0" applyFont="1" applyFill="1" applyBorder="1"/>
    <xf numFmtId="0" fontId="6" fillId="4" borderId="0" xfId="0" applyFont="1" applyFill="1"/>
    <xf numFmtId="0" fontId="11" fillId="0" borderId="10" xfId="0" applyFont="1" applyBorder="1"/>
    <xf numFmtId="0" fontId="10" fillId="4" borderId="1" xfId="0" applyFont="1" applyFill="1" applyBorder="1"/>
    <xf numFmtId="0" fontId="10" fillId="4" borderId="19" xfId="0" applyFont="1" applyFill="1" applyBorder="1"/>
    <xf numFmtId="0" fontId="15" fillId="4" borderId="19" xfId="0" applyFont="1" applyFill="1" applyBorder="1" applyAlignment="1">
      <alignment horizontal="left"/>
    </xf>
    <xf numFmtId="0" fontId="10" fillId="4" borderId="19" xfId="0" applyFont="1" applyFill="1" applyBorder="1" applyAlignment="1">
      <alignment horizontal="center"/>
    </xf>
    <xf numFmtId="0" fontId="10" fillId="4" borderId="19" xfId="0" applyFont="1" applyFill="1" applyBorder="1" applyAlignment="1">
      <alignment horizontal="left"/>
    </xf>
    <xf numFmtId="44" fontId="11" fillId="4" borderId="17" xfId="1" applyFont="1" applyFill="1" applyBorder="1" applyAlignment="1" applyProtection="1">
      <alignment horizontal="left"/>
    </xf>
    <xf numFmtId="0" fontId="11" fillId="4" borderId="6" xfId="0" applyFont="1" applyFill="1" applyBorder="1" applyAlignment="1">
      <alignment horizontal="left"/>
    </xf>
    <xf numFmtId="44" fontId="11" fillId="0" borderId="16" xfId="0" applyNumberFormat="1" applyFont="1" applyBorder="1" applyAlignment="1">
      <alignment horizontal="left"/>
    </xf>
    <xf numFmtId="44" fontId="11" fillId="0" borderId="15" xfId="0" applyNumberFormat="1" applyFont="1" applyBorder="1" applyAlignment="1">
      <alignment horizontal="left"/>
    </xf>
    <xf numFmtId="44" fontId="11" fillId="0" borderId="27" xfId="0" applyNumberFormat="1" applyFont="1" applyBorder="1" applyAlignment="1">
      <alignment horizontal="left"/>
    </xf>
    <xf numFmtId="0" fontId="11" fillId="0" borderId="27" xfId="0" applyFont="1" applyBorder="1" applyAlignment="1">
      <alignment horizontal="center"/>
    </xf>
    <xf numFmtId="0" fontId="11" fillId="0" borderId="15" xfId="0" applyFont="1" applyBorder="1" applyAlignment="1">
      <alignment horizontal="center"/>
    </xf>
    <xf numFmtId="44" fontId="11" fillId="0" borderId="27" xfId="1" applyFont="1" applyBorder="1" applyAlignment="1" applyProtection="1">
      <alignment horizontal="center"/>
    </xf>
    <xf numFmtId="44" fontId="11" fillId="0" borderId="15" xfId="1" applyFont="1" applyBorder="1" applyAlignment="1" applyProtection="1">
      <alignment horizontal="center"/>
    </xf>
    <xf numFmtId="0" fontId="11" fillId="0" borderId="27" xfId="0" applyFont="1" applyBorder="1"/>
    <xf numFmtId="0" fontId="11" fillId="0" borderId="15" xfId="0" applyFont="1" applyBorder="1"/>
    <xf numFmtId="0" fontId="11" fillId="0" borderId="16" xfId="0" applyFont="1" applyBorder="1"/>
    <xf numFmtId="44" fontId="11" fillId="0" borderId="27" xfId="1" applyFont="1" applyFill="1" applyBorder="1" applyAlignment="1" applyProtection="1">
      <alignment horizontal="center"/>
    </xf>
    <xf numFmtId="44" fontId="11" fillId="0" borderId="16" xfId="1" applyFont="1" applyFill="1" applyBorder="1" applyAlignment="1" applyProtection="1">
      <alignment horizontal="left"/>
    </xf>
    <xf numFmtId="44" fontId="11" fillId="0" borderId="27" xfId="1" applyFont="1" applyFill="1" applyBorder="1" applyAlignment="1" applyProtection="1">
      <alignment horizontal="left"/>
    </xf>
    <xf numFmtId="44" fontId="11" fillId="0" borderId="15" xfId="1" applyFont="1" applyFill="1" applyBorder="1" applyAlignment="1" applyProtection="1">
      <alignment horizontal="center"/>
    </xf>
    <xf numFmtId="44" fontId="11" fillId="0" borderId="15" xfId="1" applyFont="1" applyFill="1" applyBorder="1" applyAlignment="1" applyProtection="1">
      <alignment horizontal="left"/>
    </xf>
    <xf numFmtId="0" fontId="10" fillId="0" borderId="16" xfId="0" applyFont="1" applyBorder="1"/>
    <xf numFmtId="0" fontId="11" fillId="0" borderId="11" xfId="0" applyFont="1" applyBorder="1"/>
    <xf numFmtId="44" fontId="11" fillId="0" borderId="30" xfId="1" applyFont="1" applyFill="1" applyBorder="1" applyAlignment="1" applyProtection="1">
      <alignment horizontal="center"/>
    </xf>
    <xf numFmtId="0" fontId="11" fillId="0" borderId="32" xfId="0" applyFont="1" applyBorder="1" applyAlignment="1">
      <alignment horizontal="center"/>
    </xf>
    <xf numFmtId="44" fontId="11" fillId="0" borderId="32" xfId="1" applyFont="1" applyFill="1" applyBorder="1" applyAlignment="1" applyProtection="1">
      <alignment horizontal="left"/>
    </xf>
    <xf numFmtId="44" fontId="11" fillId="0" borderId="23" xfId="0" applyNumberFormat="1" applyFont="1" applyBorder="1" applyAlignment="1">
      <alignment horizontal="left"/>
    </xf>
    <xf numFmtId="44" fontId="11" fillId="0" borderId="6" xfId="0" applyNumberFormat="1" applyFont="1" applyBorder="1" applyAlignment="1">
      <alignment horizontal="left"/>
    </xf>
    <xf numFmtId="0" fontId="10" fillId="4" borderId="16" xfId="0" applyFont="1" applyFill="1" applyBorder="1" applyAlignment="1">
      <alignment horizontal="left"/>
    </xf>
    <xf numFmtId="0" fontId="10" fillId="4" borderId="16" xfId="0" applyFont="1" applyFill="1" applyBorder="1" applyAlignment="1">
      <alignment horizontal="center"/>
    </xf>
    <xf numFmtId="0" fontId="11" fillId="0" borderId="30" xfId="0" applyFont="1" applyBorder="1"/>
    <xf numFmtId="0" fontId="10" fillId="4" borderId="30" xfId="0" applyFont="1" applyFill="1" applyBorder="1"/>
    <xf numFmtId="0" fontId="10" fillId="4" borderId="30" xfId="0" applyFont="1" applyFill="1" applyBorder="1" applyAlignment="1">
      <alignment horizontal="left"/>
    </xf>
    <xf numFmtId="0" fontId="15" fillId="4" borderId="16" xfId="0" applyFont="1" applyFill="1" applyBorder="1" applyAlignment="1">
      <alignment horizontal="left"/>
    </xf>
    <xf numFmtId="44" fontId="11" fillId="0" borderId="16" xfId="1" applyFont="1" applyBorder="1" applyAlignment="1" applyProtection="1">
      <alignment horizontal="center"/>
    </xf>
    <xf numFmtId="0" fontId="11" fillId="0" borderId="16" xfId="0" applyFont="1" applyBorder="1" applyAlignment="1">
      <alignment horizontal="center"/>
    </xf>
    <xf numFmtId="44" fontId="8" fillId="0" borderId="16" xfId="1" applyFont="1" applyFill="1" applyBorder="1" applyAlignment="1" applyProtection="1">
      <alignment horizontal="left"/>
    </xf>
    <xf numFmtId="44" fontId="8" fillId="0" borderId="27" xfId="1" applyFont="1" applyFill="1" applyBorder="1" applyAlignment="1" applyProtection="1">
      <alignment horizontal="left"/>
    </xf>
    <xf numFmtId="44" fontId="8" fillId="0" borderId="15" xfId="1" applyFont="1" applyFill="1" applyBorder="1" applyAlignment="1" applyProtection="1">
      <alignment horizontal="left"/>
    </xf>
    <xf numFmtId="44" fontId="11" fillId="0" borderId="16" xfId="1" applyFont="1" applyBorder="1" applyAlignment="1" applyProtection="1"/>
    <xf numFmtId="44" fontId="17" fillId="5" borderId="6" xfId="1" applyFont="1" applyFill="1" applyBorder="1" applyProtection="1"/>
    <xf numFmtId="44" fontId="10" fillId="4" borderId="16" xfId="1" applyFont="1" applyFill="1" applyBorder="1" applyAlignment="1" applyProtection="1">
      <alignment horizontal="left"/>
    </xf>
    <xf numFmtId="44" fontId="11" fillId="0" borderId="15" xfId="1" applyFont="1" applyBorder="1" applyAlignment="1" applyProtection="1"/>
    <xf numFmtId="44" fontId="10" fillId="4" borderId="16" xfId="1" applyFont="1" applyFill="1" applyBorder="1" applyAlignment="1" applyProtection="1"/>
    <xf numFmtId="44" fontId="11" fillId="0" borderId="27" xfId="1" applyFont="1" applyBorder="1" applyAlignment="1" applyProtection="1"/>
    <xf numFmtId="0" fontId="11" fillId="0" borderId="16" xfId="1" applyNumberFormat="1" applyFont="1" applyBorder="1" applyAlignment="1" applyProtection="1">
      <alignment horizontal="center"/>
    </xf>
    <xf numFmtId="0" fontId="11" fillId="0" borderId="27" xfId="1" applyNumberFormat="1" applyFont="1" applyBorder="1" applyAlignment="1" applyProtection="1">
      <alignment horizontal="center"/>
    </xf>
    <xf numFmtId="0" fontId="11" fillId="0" borderId="15" xfId="1" applyNumberFormat="1" applyFont="1" applyBorder="1" applyAlignment="1" applyProtection="1">
      <alignment horizontal="center"/>
    </xf>
    <xf numFmtId="44" fontId="11" fillId="0" borderId="16" xfId="1" applyFont="1" applyFill="1" applyBorder="1" applyAlignment="1" applyProtection="1">
      <alignment horizontal="right"/>
    </xf>
    <xf numFmtId="44" fontId="11" fillId="0" borderId="5" xfId="1" applyFont="1" applyFill="1" applyBorder="1" applyAlignment="1" applyProtection="1">
      <alignment horizontal="right"/>
    </xf>
    <xf numFmtId="44" fontId="11" fillId="0" borderId="15" xfId="1" applyFont="1" applyFill="1" applyBorder="1" applyAlignment="1" applyProtection="1">
      <alignment horizontal="right"/>
    </xf>
    <xf numFmtId="44" fontId="11" fillId="5" borderId="9" xfId="1" applyFont="1" applyFill="1" applyBorder="1" applyProtection="1"/>
    <xf numFmtId="44" fontId="11" fillId="0" borderId="27" xfId="1" applyFont="1" applyFill="1" applyBorder="1" applyAlignment="1" applyProtection="1">
      <alignment horizontal="right"/>
    </xf>
    <xf numFmtId="0" fontId="10" fillId="15" borderId="1" xfId="0" applyFont="1" applyFill="1" applyBorder="1"/>
    <xf numFmtId="0" fontId="10" fillId="15" borderId="2" xfId="0" applyFont="1" applyFill="1" applyBorder="1"/>
    <xf numFmtId="44" fontId="11" fillId="15" borderId="2" xfId="1" applyFont="1" applyFill="1" applyBorder="1" applyProtection="1"/>
    <xf numFmtId="0" fontId="10" fillId="15" borderId="2" xfId="0" applyFont="1" applyFill="1" applyBorder="1" applyAlignment="1">
      <alignment horizontal="right"/>
    </xf>
    <xf numFmtId="44" fontId="17" fillId="15" borderId="3" xfId="1" applyFont="1" applyFill="1" applyBorder="1" applyProtection="1"/>
    <xf numFmtId="0" fontId="10" fillId="15" borderId="10" xfId="0" applyFont="1" applyFill="1" applyBorder="1"/>
    <xf numFmtId="0" fontId="10" fillId="15" borderId="9" xfId="0" applyFont="1" applyFill="1" applyBorder="1"/>
    <xf numFmtId="44" fontId="11" fillId="15" borderId="9" xfId="1" applyFont="1" applyFill="1" applyBorder="1" applyProtection="1"/>
    <xf numFmtId="0" fontId="10" fillId="15" borderId="9" xfId="0" applyFont="1" applyFill="1" applyBorder="1" applyAlignment="1">
      <alignment horizontal="right"/>
    </xf>
    <xf numFmtId="44" fontId="17" fillId="15" borderId="6" xfId="1" applyFont="1" applyFill="1" applyBorder="1" applyProtection="1"/>
    <xf numFmtId="0" fontId="10" fillId="15" borderId="10" xfId="0" applyFont="1" applyFill="1" applyBorder="1" applyProtection="1">
      <protection locked="0"/>
    </xf>
    <xf numFmtId="0" fontId="10" fillId="15" borderId="9" xfId="0" applyFont="1" applyFill="1" applyBorder="1" applyProtection="1">
      <protection locked="0"/>
    </xf>
    <xf numFmtId="0" fontId="10" fillId="15" borderId="9" xfId="0" applyFont="1" applyFill="1" applyBorder="1" applyAlignment="1" applyProtection="1">
      <alignment horizontal="left"/>
      <protection locked="0"/>
    </xf>
    <xf numFmtId="0" fontId="10" fillId="15" borderId="9" xfId="0" applyFont="1" applyFill="1" applyBorder="1" applyAlignment="1" applyProtection="1">
      <alignment horizontal="right"/>
      <protection locked="0"/>
    </xf>
    <xf numFmtId="0" fontId="10" fillId="15" borderId="2" xfId="0" applyFont="1" applyFill="1" applyBorder="1" applyAlignment="1">
      <alignment horizontal="left"/>
    </xf>
    <xf numFmtId="0" fontId="10" fillId="15" borderId="2" xfId="0" applyFont="1" applyFill="1" applyBorder="1" applyAlignment="1">
      <alignment horizontal="center"/>
    </xf>
    <xf numFmtId="0" fontId="10" fillId="16" borderId="1" xfId="0" applyFont="1" applyFill="1" applyBorder="1"/>
    <xf numFmtId="0" fontId="10" fillId="16" borderId="2" xfId="0" applyFont="1" applyFill="1" applyBorder="1"/>
    <xf numFmtId="0" fontId="10" fillId="16" borderId="2" xfId="0" applyFont="1" applyFill="1" applyBorder="1" applyAlignment="1">
      <alignment horizontal="left"/>
    </xf>
    <xf numFmtId="0" fontId="10" fillId="16" borderId="2" xfId="0" applyFont="1" applyFill="1" applyBorder="1" applyAlignment="1">
      <alignment horizontal="right"/>
    </xf>
    <xf numFmtId="44" fontId="17" fillId="16" borderId="3" xfId="1" applyFont="1" applyFill="1" applyBorder="1" applyProtection="1"/>
    <xf numFmtId="0" fontId="10" fillId="16" borderId="2" xfId="0" applyFont="1" applyFill="1" applyBorder="1" applyAlignment="1">
      <alignment horizontal="center"/>
    </xf>
    <xf numFmtId="0" fontId="10" fillId="16" borderId="10" xfId="0" applyFont="1" applyFill="1" applyBorder="1" applyProtection="1">
      <protection locked="0"/>
    </xf>
    <xf numFmtId="0" fontId="10" fillId="16" borderId="9" xfId="0" applyFont="1" applyFill="1" applyBorder="1" applyProtection="1">
      <protection locked="0"/>
    </xf>
    <xf numFmtId="0" fontId="10" fillId="16" borderId="9" xfId="0" applyFont="1" applyFill="1" applyBorder="1" applyAlignment="1" applyProtection="1">
      <alignment horizontal="left"/>
      <protection locked="0"/>
    </xf>
    <xf numFmtId="0" fontId="10" fillId="16" borderId="9" xfId="0" applyFont="1" applyFill="1" applyBorder="1" applyAlignment="1" applyProtection="1">
      <alignment horizontal="right"/>
      <protection locked="0"/>
    </xf>
    <xf numFmtId="44" fontId="17" fillId="16" borderId="6" xfId="1" applyFont="1" applyFill="1" applyBorder="1" applyProtection="1"/>
    <xf numFmtId="0" fontId="10" fillId="16" borderId="10" xfId="0" applyFont="1" applyFill="1" applyBorder="1"/>
    <xf numFmtId="0" fontId="10" fillId="16" borderId="9" xfId="0" applyFont="1" applyFill="1" applyBorder="1"/>
    <xf numFmtId="44" fontId="11" fillId="16" borderId="9" xfId="1" applyFont="1" applyFill="1" applyBorder="1" applyProtection="1"/>
    <xf numFmtId="0" fontId="10" fillId="16" borderId="9" xfId="0" applyFont="1" applyFill="1" applyBorder="1" applyAlignment="1">
      <alignment horizontal="right"/>
    </xf>
    <xf numFmtId="44" fontId="11" fillId="16" borderId="2" xfId="1" applyFont="1" applyFill="1" applyBorder="1" applyProtection="1"/>
    <xf numFmtId="0" fontId="21" fillId="4" borderId="0" xfId="0" applyFont="1" applyFill="1" applyAlignment="1">
      <alignment vertical="center"/>
    </xf>
    <xf numFmtId="0" fontId="6" fillId="4" borderId="0" xfId="0" applyFont="1" applyFill="1" applyAlignment="1">
      <alignment horizontal="left" vertical="top" wrapText="1"/>
    </xf>
    <xf numFmtId="0" fontId="6" fillId="4" borderId="0" xfId="0" applyFont="1" applyFill="1" applyAlignment="1">
      <alignment horizontal="left" vertical="top"/>
    </xf>
    <xf numFmtId="0" fontId="5" fillId="4" borderId="0" xfId="0" applyFont="1" applyFill="1"/>
    <xf numFmtId="44" fontId="6" fillId="4" borderId="0" xfId="1" applyFont="1" applyFill="1"/>
    <xf numFmtId="44" fontId="6" fillId="4" borderId="0" xfId="0" applyNumberFormat="1" applyFont="1" applyFill="1"/>
    <xf numFmtId="0" fontId="10" fillId="5" borderId="2" xfId="0" applyFont="1" applyFill="1" applyBorder="1" applyAlignment="1">
      <alignment horizontal="right"/>
    </xf>
    <xf numFmtId="0" fontId="10" fillId="5" borderId="10" xfId="0" applyFont="1" applyFill="1" applyBorder="1"/>
    <xf numFmtId="0" fontId="10" fillId="5" borderId="9" xfId="0" applyFont="1" applyFill="1" applyBorder="1"/>
    <xf numFmtId="0" fontId="10" fillId="5" borderId="9" xfId="0" applyFont="1" applyFill="1" applyBorder="1" applyAlignment="1">
      <alignment horizontal="right"/>
    </xf>
    <xf numFmtId="0" fontId="10" fillId="5" borderId="9" xfId="0" applyFont="1" applyFill="1" applyBorder="1" applyAlignment="1">
      <alignment horizontal="left"/>
    </xf>
    <xf numFmtId="0" fontId="10" fillId="5" borderId="2" xfId="0" applyFont="1" applyFill="1" applyBorder="1" applyAlignment="1">
      <alignment horizontal="left"/>
    </xf>
    <xf numFmtId="0" fontId="10" fillId="5" borderId="2" xfId="0" applyFont="1" applyFill="1" applyBorder="1" applyAlignment="1">
      <alignment horizontal="center"/>
    </xf>
    <xf numFmtId="0" fontId="10" fillId="10" borderId="2" xfId="0" applyFont="1" applyFill="1" applyBorder="1" applyAlignment="1">
      <alignment horizontal="left"/>
    </xf>
    <xf numFmtId="0" fontId="10" fillId="10" borderId="2" xfId="0" applyFont="1" applyFill="1" applyBorder="1" applyAlignment="1">
      <alignment horizontal="right"/>
    </xf>
    <xf numFmtId="44" fontId="17" fillId="10" borderId="3" xfId="1" applyFont="1" applyFill="1" applyBorder="1" applyProtection="1"/>
    <xf numFmtId="0" fontId="10" fillId="10" borderId="2" xfId="0" applyFont="1" applyFill="1" applyBorder="1" applyAlignment="1">
      <alignment horizontal="center"/>
    </xf>
    <xf numFmtId="0" fontId="10" fillId="10" borderId="10" xfId="0" applyFont="1" applyFill="1" applyBorder="1" applyProtection="1">
      <protection locked="0"/>
    </xf>
    <xf numFmtId="0" fontId="10" fillId="10" borderId="9" xfId="0" applyFont="1" applyFill="1" applyBorder="1" applyProtection="1">
      <protection locked="0"/>
    </xf>
    <xf numFmtId="0" fontId="10" fillId="10" borderId="9" xfId="0" applyFont="1" applyFill="1" applyBorder="1" applyAlignment="1" applyProtection="1">
      <alignment horizontal="left"/>
      <protection locked="0"/>
    </xf>
    <xf numFmtId="0" fontId="10" fillId="10" borderId="9" xfId="0" applyFont="1" applyFill="1" applyBorder="1" applyAlignment="1" applyProtection="1">
      <alignment horizontal="right"/>
      <protection locked="0"/>
    </xf>
    <xf numFmtId="44" fontId="17" fillId="10" borderId="6" xfId="1" applyFont="1" applyFill="1" applyBorder="1" applyProtection="1"/>
    <xf numFmtId="0" fontId="10" fillId="10" borderId="10" xfId="0" applyFont="1" applyFill="1" applyBorder="1"/>
    <xf numFmtId="0" fontId="10" fillId="10" borderId="9" xfId="0" applyFont="1" applyFill="1" applyBorder="1"/>
    <xf numFmtId="44" fontId="11" fillId="10" borderId="9" xfId="1" applyFont="1" applyFill="1" applyBorder="1" applyProtection="1"/>
    <xf numFmtId="0" fontId="10" fillId="10" borderId="9" xfId="0" applyFont="1" applyFill="1" applyBorder="1" applyAlignment="1">
      <alignment horizontal="right"/>
    </xf>
    <xf numFmtId="44" fontId="11" fillId="10" borderId="2" xfId="1" applyFont="1" applyFill="1" applyBorder="1" applyProtection="1"/>
    <xf numFmtId="44" fontId="8" fillId="0" borderId="32" xfId="1" applyFont="1" applyFill="1" applyBorder="1" applyAlignment="1" applyProtection="1">
      <alignment horizontal="left"/>
    </xf>
    <xf numFmtId="0" fontId="15" fillId="4" borderId="16" xfId="0" applyFont="1" applyFill="1" applyBorder="1" applyAlignment="1">
      <alignment horizontal="center"/>
    </xf>
    <xf numFmtId="10" fontId="8" fillId="0" borderId="30" xfId="0" applyNumberFormat="1" applyFont="1" applyBorder="1" applyAlignment="1">
      <alignment horizontal="center"/>
    </xf>
    <xf numFmtId="10" fontId="8" fillId="0" borderId="11" xfId="0" applyNumberFormat="1" applyFont="1" applyBorder="1" applyAlignment="1">
      <alignment horizontal="center"/>
    </xf>
    <xf numFmtId="10" fontId="8" fillId="0" borderId="10" xfId="0" applyNumberFormat="1" applyFont="1" applyBorder="1" applyAlignment="1">
      <alignment horizontal="center"/>
    </xf>
    <xf numFmtId="0" fontId="15" fillId="4" borderId="19" xfId="0" applyFont="1" applyFill="1" applyBorder="1" applyAlignment="1">
      <alignment horizontal="center"/>
    </xf>
    <xf numFmtId="10" fontId="8" fillId="0" borderId="27" xfId="0" applyNumberFormat="1" applyFont="1" applyBorder="1" applyAlignment="1">
      <alignment horizontal="center"/>
    </xf>
    <xf numFmtId="10" fontId="8" fillId="0" borderId="15" xfId="0" applyNumberFormat="1" applyFont="1" applyBorder="1" applyAlignment="1">
      <alignment horizontal="center"/>
    </xf>
    <xf numFmtId="0" fontId="10" fillId="10" borderId="9" xfId="0" applyFont="1" applyFill="1" applyBorder="1" applyAlignment="1" applyProtection="1">
      <alignment horizontal="center"/>
      <protection locked="0"/>
    </xf>
    <xf numFmtId="0" fontId="11" fillId="10" borderId="9" xfId="0" applyFont="1" applyFill="1" applyBorder="1" applyAlignment="1">
      <alignment horizontal="center"/>
    </xf>
    <xf numFmtId="0" fontId="11" fillId="10" borderId="2" xfId="0" applyFont="1" applyFill="1" applyBorder="1" applyAlignment="1">
      <alignment horizontal="center"/>
    </xf>
    <xf numFmtId="0" fontId="15" fillId="16" borderId="2" xfId="0" applyFont="1" applyFill="1" applyBorder="1" applyAlignment="1">
      <alignment horizontal="center"/>
    </xf>
    <xf numFmtId="0" fontId="10" fillId="16" borderId="9" xfId="0" applyFont="1" applyFill="1" applyBorder="1" applyAlignment="1" applyProtection="1">
      <alignment horizontal="center"/>
      <protection locked="0"/>
    </xf>
    <xf numFmtId="0" fontId="11" fillId="16" borderId="9" xfId="0" applyFont="1" applyFill="1" applyBorder="1" applyAlignment="1">
      <alignment horizontal="center"/>
    </xf>
    <xf numFmtId="0" fontId="11" fillId="16" borderId="2" xfId="0" applyFont="1" applyFill="1" applyBorder="1" applyAlignment="1">
      <alignment horizontal="center"/>
    </xf>
    <xf numFmtId="0" fontId="15" fillId="15" borderId="2" xfId="0" applyFont="1" applyFill="1" applyBorder="1" applyAlignment="1">
      <alignment horizontal="center"/>
    </xf>
    <xf numFmtId="0" fontId="10" fillId="15" borderId="9" xfId="0" applyFont="1" applyFill="1" applyBorder="1" applyAlignment="1" applyProtection="1">
      <alignment horizontal="center"/>
      <protection locked="0"/>
    </xf>
    <xf numFmtId="0" fontId="11" fillId="15" borderId="9" xfId="0" applyFont="1" applyFill="1" applyBorder="1" applyAlignment="1">
      <alignment horizontal="center"/>
    </xf>
    <xf numFmtId="0" fontId="11" fillId="15" borderId="2" xfId="0" applyFont="1" applyFill="1" applyBorder="1" applyAlignment="1">
      <alignment horizontal="center"/>
    </xf>
    <xf numFmtId="0" fontId="15" fillId="5" borderId="2" xfId="0" applyFont="1" applyFill="1" applyBorder="1" applyAlignment="1">
      <alignment horizontal="center"/>
    </xf>
    <xf numFmtId="0" fontId="10" fillId="5" borderId="9" xfId="0" applyFont="1" applyFill="1" applyBorder="1" applyAlignment="1">
      <alignment horizontal="center"/>
    </xf>
    <xf numFmtId="0" fontId="11" fillId="5" borderId="9" xfId="0" applyFont="1" applyFill="1" applyBorder="1" applyAlignment="1">
      <alignment horizontal="center"/>
    </xf>
    <xf numFmtId="0" fontId="11" fillId="5" borderId="2" xfId="0" applyFont="1" applyFill="1" applyBorder="1" applyAlignment="1">
      <alignment horizontal="center"/>
    </xf>
    <xf numFmtId="0" fontId="10" fillId="17" borderId="1" xfId="0" applyFont="1" applyFill="1" applyBorder="1"/>
    <xf numFmtId="0" fontId="10" fillId="17" borderId="2" xfId="0" applyFont="1" applyFill="1" applyBorder="1"/>
    <xf numFmtId="0" fontId="10" fillId="17" borderId="2" xfId="0" applyFont="1" applyFill="1" applyBorder="1" applyAlignment="1">
      <alignment horizontal="left"/>
    </xf>
    <xf numFmtId="0" fontId="10" fillId="17" borderId="2" xfId="0" applyFont="1" applyFill="1" applyBorder="1" applyAlignment="1">
      <alignment horizontal="center"/>
    </xf>
    <xf numFmtId="0" fontId="10" fillId="17" borderId="2" xfId="0" applyFont="1" applyFill="1" applyBorder="1" applyAlignment="1">
      <alignment horizontal="right"/>
    </xf>
    <xf numFmtId="44" fontId="17" fillId="17" borderId="3" xfId="1" applyFont="1" applyFill="1" applyBorder="1" applyProtection="1"/>
    <xf numFmtId="0" fontId="10" fillId="17" borderId="10" xfId="0" applyFont="1" applyFill="1" applyBorder="1" applyProtection="1">
      <protection locked="0"/>
    </xf>
    <xf numFmtId="0" fontId="10" fillId="17" borderId="9" xfId="0" applyFont="1" applyFill="1" applyBorder="1" applyProtection="1">
      <protection locked="0"/>
    </xf>
    <xf numFmtId="0" fontId="10" fillId="17" borderId="9" xfId="0" applyFont="1" applyFill="1" applyBorder="1" applyAlignment="1" applyProtection="1">
      <alignment horizontal="left"/>
      <protection locked="0"/>
    </xf>
    <xf numFmtId="0" fontId="10" fillId="17" borderId="9" xfId="0" applyFont="1" applyFill="1" applyBorder="1" applyAlignment="1" applyProtection="1">
      <alignment horizontal="center"/>
      <protection locked="0"/>
    </xf>
    <xf numFmtId="0" fontId="10" fillId="17" borderId="9" xfId="0" applyFont="1" applyFill="1" applyBorder="1" applyAlignment="1" applyProtection="1">
      <alignment horizontal="right"/>
      <protection locked="0"/>
    </xf>
    <xf numFmtId="44" fontId="17" fillId="17" borderId="6" xfId="1" applyFont="1" applyFill="1" applyBorder="1" applyProtection="1"/>
    <xf numFmtId="0" fontId="10" fillId="17" borderId="10" xfId="0" applyFont="1" applyFill="1" applyBorder="1"/>
    <xf numFmtId="0" fontId="10" fillId="17" borderId="9" xfId="0" applyFont="1" applyFill="1" applyBorder="1"/>
    <xf numFmtId="44" fontId="11" fillId="17" borderId="9" xfId="1" applyFont="1" applyFill="1" applyBorder="1" applyProtection="1"/>
    <xf numFmtId="0" fontId="11" fillId="17" borderId="9" xfId="0" applyFont="1" applyFill="1" applyBorder="1" applyAlignment="1">
      <alignment horizontal="center"/>
    </xf>
    <xf numFmtId="0" fontId="10" fillId="17" borderId="9" xfId="0" applyFont="1" applyFill="1" applyBorder="1" applyAlignment="1">
      <alignment horizontal="right"/>
    </xf>
    <xf numFmtId="44" fontId="11" fillId="17" borderId="2" xfId="1" applyFont="1" applyFill="1" applyBorder="1" applyProtection="1"/>
    <xf numFmtId="0" fontId="11" fillId="17" borderId="2" xfId="0" applyFont="1" applyFill="1" applyBorder="1" applyAlignment="1">
      <alignment horizontal="center"/>
    </xf>
    <xf numFmtId="0" fontId="11" fillId="0" borderId="0" xfId="0" applyFont="1" applyAlignment="1">
      <alignment horizontal="left"/>
    </xf>
    <xf numFmtId="0" fontId="10" fillId="4" borderId="31" xfId="0" applyFont="1" applyFill="1" applyBorder="1" applyAlignment="1">
      <alignment horizontal="left"/>
    </xf>
    <xf numFmtId="10" fontId="11" fillId="0" borderId="19" xfId="0" applyNumberFormat="1" applyFont="1" applyBorder="1"/>
    <xf numFmtId="0" fontId="11" fillId="4" borderId="0" xfId="0" applyFont="1" applyFill="1"/>
    <xf numFmtId="0" fontId="24" fillId="4" borderId="0" xfId="0" applyFont="1" applyFill="1"/>
    <xf numFmtId="0" fontId="10" fillId="0" borderId="19" xfId="0" applyFont="1" applyBorder="1" applyAlignment="1">
      <alignment vertical="center"/>
    </xf>
    <xf numFmtId="0" fontId="10" fillId="0" borderId="3" xfId="0" applyFont="1" applyBorder="1" applyAlignment="1">
      <alignment wrapText="1"/>
    </xf>
    <xf numFmtId="0" fontId="10" fillId="4" borderId="0" xfId="0" applyFont="1" applyFill="1"/>
    <xf numFmtId="0" fontId="11" fillId="0" borderId="27" xfId="0" applyFont="1" applyBorder="1" applyAlignment="1">
      <alignment horizontal="left"/>
    </xf>
    <xf numFmtId="44" fontId="11" fillId="0" borderId="16" xfId="1" applyFont="1" applyBorder="1"/>
    <xf numFmtId="0" fontId="24" fillId="0" borderId="16" xfId="0" applyFont="1" applyBorder="1"/>
    <xf numFmtId="164" fontId="10" fillId="5" borderId="21" xfId="1" applyNumberFormat="1" applyFont="1" applyFill="1" applyBorder="1" applyAlignment="1">
      <alignment horizontal="left" vertical="center"/>
    </xf>
    <xf numFmtId="164" fontId="11" fillId="0" borderId="16" xfId="1" applyNumberFormat="1" applyFont="1" applyBorder="1" applyAlignment="1">
      <alignment horizontal="left" vertical="center"/>
    </xf>
    <xf numFmtId="164" fontId="11" fillId="0" borderId="4" xfId="1" applyNumberFormat="1" applyFont="1" applyBorder="1" applyAlignment="1">
      <alignment horizontal="left" vertical="center"/>
    </xf>
    <xf numFmtId="44" fontId="11" fillId="0" borderId="27" xfId="0" applyNumberFormat="1" applyFont="1" applyBorder="1"/>
    <xf numFmtId="0" fontId="24" fillId="0" borderId="27" xfId="0" applyFont="1" applyBorder="1"/>
    <xf numFmtId="164" fontId="10" fillId="15" borderId="18" xfId="1" applyNumberFormat="1" applyFont="1" applyFill="1" applyBorder="1" applyAlignment="1">
      <alignment horizontal="left" vertical="center"/>
    </xf>
    <xf numFmtId="164" fontId="11" fillId="0" borderId="27" xfId="1" applyNumberFormat="1" applyFont="1" applyBorder="1" applyAlignment="1">
      <alignment horizontal="left" vertical="center"/>
    </xf>
    <xf numFmtId="164" fontId="11" fillId="0" borderId="5" xfId="1" applyNumberFormat="1" applyFont="1" applyBorder="1" applyAlignment="1">
      <alignment horizontal="left" vertical="center"/>
    </xf>
    <xf numFmtId="164" fontId="10" fillId="16" borderId="18" xfId="1" applyNumberFormat="1" applyFont="1" applyFill="1" applyBorder="1" applyAlignment="1">
      <alignment horizontal="left" vertical="center"/>
    </xf>
    <xf numFmtId="164" fontId="10" fillId="10" borderId="18" xfId="1" applyNumberFormat="1" applyFont="1" applyFill="1" applyBorder="1" applyAlignment="1">
      <alignment horizontal="left" vertical="center"/>
    </xf>
    <xf numFmtId="164" fontId="10" fillId="17" borderId="18" xfId="1" applyNumberFormat="1" applyFont="1" applyFill="1" applyBorder="1" applyAlignment="1">
      <alignment horizontal="left" vertical="center"/>
    </xf>
    <xf numFmtId="164" fontId="11" fillId="0" borderId="14" xfId="1" applyNumberFormat="1" applyFont="1" applyBorder="1" applyAlignment="1">
      <alignment horizontal="left" vertical="center"/>
    </xf>
    <xf numFmtId="164" fontId="16" fillId="2" borderId="22" xfId="1" applyNumberFormat="1" applyFont="1" applyFill="1" applyBorder="1" applyAlignment="1">
      <alignment vertical="center"/>
    </xf>
    <xf numFmtId="0" fontId="24" fillId="4" borderId="0" xfId="0" applyFont="1" applyFill="1" applyAlignment="1">
      <alignment vertical="top" wrapText="1"/>
    </xf>
    <xf numFmtId="0" fontId="16" fillId="2" borderId="19" xfId="0" applyFont="1" applyFill="1" applyBorder="1" applyAlignment="1">
      <alignment horizontal="left" vertical="center"/>
    </xf>
    <xf numFmtId="0" fontId="25" fillId="4" borderId="0" xfId="0" applyFont="1" applyFill="1"/>
    <xf numFmtId="0" fontId="25" fillId="4" borderId="0" xfId="0" applyFont="1" applyFill="1" applyAlignment="1">
      <alignment vertical="top" wrapText="1"/>
    </xf>
    <xf numFmtId="0" fontId="24" fillId="4" borderId="9" xfId="0" applyFont="1" applyFill="1" applyBorder="1"/>
    <xf numFmtId="0" fontId="10" fillId="0" borderId="1" xfId="0" applyFont="1" applyBorder="1"/>
    <xf numFmtId="0" fontId="10" fillId="4" borderId="2" xfId="0" applyFont="1" applyFill="1" applyBorder="1"/>
    <xf numFmtId="0" fontId="11" fillId="0" borderId="16" xfId="0" applyFont="1" applyBorder="1" applyAlignment="1">
      <alignment horizontal="center" vertical="center"/>
    </xf>
    <xf numFmtId="0" fontId="10" fillId="4" borderId="16" xfId="0" applyFont="1" applyFill="1" applyBorder="1" applyAlignment="1">
      <alignment vertical="center" wrapText="1"/>
    </xf>
    <xf numFmtId="0" fontId="17" fillId="4" borderId="16" xfId="2" applyFont="1" applyFill="1" applyBorder="1" applyAlignment="1">
      <alignment vertical="center"/>
    </xf>
    <xf numFmtId="0" fontId="10" fillId="4" borderId="16" xfId="0" applyFont="1" applyFill="1" applyBorder="1"/>
    <xf numFmtId="0" fontId="11" fillId="0" borderId="27" xfId="0" applyFont="1" applyBorder="1" applyAlignment="1">
      <alignment horizontal="center" vertical="center"/>
    </xf>
    <xf numFmtId="0" fontId="11" fillId="4" borderId="15" xfId="0" applyFont="1" applyFill="1" applyBorder="1" applyAlignment="1">
      <alignment vertical="center" wrapText="1"/>
    </xf>
    <xf numFmtId="0" fontId="11" fillId="4" borderId="15" xfId="0" applyFont="1" applyFill="1" applyBorder="1" applyAlignment="1">
      <alignment horizontal="left"/>
    </xf>
    <xf numFmtId="0" fontId="11" fillId="4" borderId="15" xfId="0" applyFont="1" applyFill="1" applyBorder="1" applyAlignment="1">
      <alignment wrapText="1"/>
    </xf>
    <xf numFmtId="0" fontId="11" fillId="4" borderId="10" xfId="0" applyFont="1" applyFill="1" applyBorder="1" applyAlignment="1">
      <alignment horizontal="left"/>
    </xf>
    <xf numFmtId="0" fontId="11" fillId="0" borderId="15" xfId="0" applyFont="1" applyBorder="1" applyAlignment="1">
      <alignment horizontal="center" vertical="center" wrapText="1"/>
    </xf>
    <xf numFmtId="44" fontId="11" fillId="0" borderId="19" xfId="0" applyNumberFormat="1" applyFont="1" applyBorder="1" applyAlignment="1">
      <alignment horizontal="left" vertical="center"/>
    </xf>
    <xf numFmtId="44" fontId="11" fillId="0" borderId="19" xfId="1" applyFont="1" applyBorder="1" applyAlignment="1">
      <alignment vertical="center"/>
    </xf>
    <xf numFmtId="44" fontId="11" fillId="0" borderId="3" xfId="1" applyFont="1" applyBorder="1" applyAlignment="1">
      <alignment vertical="center"/>
    </xf>
    <xf numFmtId="44" fontId="11" fillId="0" borderId="16" xfId="0" applyNumberFormat="1" applyFont="1" applyBorder="1" applyAlignment="1">
      <alignment horizontal="left" vertical="center"/>
    </xf>
    <xf numFmtId="0" fontId="11" fillId="0" borderId="16" xfId="1" applyNumberFormat="1" applyFont="1" applyBorder="1" applyAlignment="1">
      <alignment horizontal="center" vertical="center"/>
    </xf>
    <xf numFmtId="44" fontId="11" fillId="0" borderId="4" xfId="1" applyFont="1" applyBorder="1" applyAlignment="1">
      <alignment horizontal="left" vertical="center"/>
    </xf>
    <xf numFmtId="44" fontId="11" fillId="0" borderId="16" xfId="1" applyFont="1" applyBorder="1" applyAlignment="1">
      <alignment horizontal="left" vertical="center"/>
    </xf>
    <xf numFmtId="44" fontId="11" fillId="0" borderId="31" xfId="1" applyFont="1" applyBorder="1" applyAlignment="1">
      <alignment horizontal="left" vertical="center"/>
    </xf>
    <xf numFmtId="44" fontId="11" fillId="0" borderId="4" xfId="1" applyFont="1" applyFill="1" applyBorder="1" applyAlignment="1">
      <alignment horizontal="left" vertical="center"/>
    </xf>
    <xf numFmtId="44" fontId="11" fillId="0" borderId="27" xfId="0" applyNumberFormat="1" applyFont="1" applyBorder="1" applyAlignment="1">
      <alignment horizontal="left" vertical="center"/>
    </xf>
    <xf numFmtId="0" fontId="11" fillId="0" borderId="27" xfId="1" applyNumberFormat="1" applyFont="1" applyBorder="1" applyAlignment="1">
      <alignment horizontal="center" vertical="center"/>
    </xf>
    <xf numFmtId="44" fontId="11" fillId="0" borderId="5" xfId="1" applyFont="1" applyBorder="1" applyAlignment="1">
      <alignment horizontal="left" vertical="center"/>
    </xf>
    <xf numFmtId="44" fontId="11" fillId="0" borderId="27" xfId="1" applyFont="1" applyBorder="1" applyAlignment="1">
      <alignment horizontal="left" vertical="center"/>
    </xf>
    <xf numFmtId="44" fontId="11" fillId="0" borderId="0" xfId="1" applyFont="1" applyBorder="1" applyAlignment="1">
      <alignment horizontal="left" vertical="center"/>
    </xf>
    <xf numFmtId="44" fontId="11" fillId="0" borderId="5" xfId="1" applyFont="1" applyFill="1" applyBorder="1" applyAlignment="1">
      <alignment horizontal="left" vertical="center"/>
    </xf>
    <xf numFmtId="44" fontId="11" fillId="0" borderId="21" xfId="0" applyNumberFormat="1" applyFont="1" applyBorder="1" applyAlignment="1">
      <alignment horizontal="left" vertical="center"/>
    </xf>
    <xf numFmtId="0" fontId="11" fillId="0" borderId="21" xfId="1" applyNumberFormat="1" applyFont="1" applyBorder="1" applyAlignment="1">
      <alignment horizontal="center" vertical="center"/>
    </xf>
    <xf numFmtId="44" fontId="11" fillId="0" borderId="14" xfId="1" applyFont="1" applyBorder="1" applyAlignment="1">
      <alignment horizontal="left" vertical="center"/>
    </xf>
    <xf numFmtId="44" fontId="11" fillId="0" borderId="21" xfId="1" applyFont="1" applyBorder="1" applyAlignment="1">
      <alignment horizontal="left" vertical="center"/>
    </xf>
    <xf numFmtId="44" fontId="11" fillId="0" borderId="24" xfId="1" applyFont="1" applyBorder="1" applyAlignment="1">
      <alignment horizontal="left" vertical="center"/>
    </xf>
    <xf numFmtId="44" fontId="11" fillId="0" borderId="14" xfId="1" applyFont="1" applyFill="1" applyBorder="1" applyAlignment="1">
      <alignment horizontal="left" vertical="center"/>
    </xf>
    <xf numFmtId="0" fontId="16" fillId="2" borderId="22" xfId="0" applyFont="1" applyFill="1" applyBorder="1" applyAlignment="1">
      <alignment horizontal="left" vertical="center"/>
    </xf>
    <xf numFmtId="44" fontId="26" fillId="2" borderId="15" xfId="1" applyFont="1" applyFill="1" applyBorder="1"/>
    <xf numFmtId="44" fontId="26" fillId="2" borderId="9" xfId="1" applyFont="1" applyFill="1" applyBorder="1"/>
    <xf numFmtId="44" fontId="16" fillId="2" borderId="6" xfId="1" applyFont="1" applyFill="1" applyBorder="1"/>
    <xf numFmtId="0" fontId="11" fillId="0" borderId="4" xfId="0" applyFont="1" applyBorder="1"/>
    <xf numFmtId="0" fontId="10" fillId="14" borderId="2" xfId="0" applyFont="1" applyFill="1" applyBorder="1" applyAlignment="1">
      <alignment horizontal="left"/>
    </xf>
    <xf numFmtId="0" fontId="10" fillId="14" borderId="2" xfId="0" applyFont="1" applyFill="1" applyBorder="1" applyAlignment="1">
      <alignment horizontal="center"/>
    </xf>
    <xf numFmtId="0" fontId="10" fillId="14" borderId="2" xfId="0" applyFont="1" applyFill="1" applyBorder="1" applyAlignment="1">
      <alignment horizontal="right"/>
    </xf>
    <xf numFmtId="44" fontId="17" fillId="14" borderId="3" xfId="1" applyFont="1" applyFill="1" applyBorder="1" applyProtection="1"/>
    <xf numFmtId="0" fontId="15" fillId="14" borderId="2" xfId="0" applyFont="1" applyFill="1" applyBorder="1" applyAlignment="1">
      <alignment horizontal="center"/>
    </xf>
    <xf numFmtId="0" fontId="10" fillId="14" borderId="10" xfId="0" applyFont="1" applyFill="1" applyBorder="1"/>
    <xf numFmtId="0" fontId="10" fillId="14" borderId="9" xfId="0" applyFont="1" applyFill="1" applyBorder="1"/>
    <xf numFmtId="0" fontId="10" fillId="14" borderId="9" xfId="0" applyFont="1" applyFill="1" applyBorder="1" applyAlignment="1">
      <alignment horizontal="left"/>
    </xf>
    <xf numFmtId="0" fontId="10" fillId="14" borderId="9" xfId="0" applyFont="1" applyFill="1" applyBorder="1" applyAlignment="1">
      <alignment horizontal="center"/>
    </xf>
    <xf numFmtId="0" fontId="10" fillId="14" borderId="9" xfId="0" applyFont="1" applyFill="1" applyBorder="1" applyAlignment="1">
      <alignment horizontal="right"/>
    </xf>
    <xf numFmtId="44" fontId="17" fillId="14" borderId="6" xfId="1" applyFont="1" applyFill="1" applyBorder="1" applyProtection="1"/>
    <xf numFmtId="44" fontId="11" fillId="14" borderId="9" xfId="1" applyFont="1" applyFill="1" applyBorder="1" applyProtection="1"/>
    <xf numFmtId="0" fontId="11" fillId="14" borderId="9" xfId="0" applyFont="1" applyFill="1" applyBorder="1" applyAlignment="1">
      <alignment horizontal="center"/>
    </xf>
    <xf numFmtId="44" fontId="11" fillId="14" borderId="2" xfId="1" applyFont="1" applyFill="1" applyBorder="1" applyProtection="1"/>
    <xf numFmtId="0" fontId="11" fillId="14" borderId="2" xfId="0" applyFont="1" applyFill="1" applyBorder="1" applyAlignment="1">
      <alignment horizontal="center"/>
    </xf>
    <xf numFmtId="0" fontId="11" fillId="4" borderId="0" xfId="0" applyFont="1" applyFill="1" applyAlignment="1">
      <alignment horizontal="center"/>
    </xf>
    <xf numFmtId="0" fontId="11" fillId="4" borderId="5" xfId="0" applyFont="1" applyFill="1" applyBorder="1"/>
    <xf numFmtId="0" fontId="16" fillId="2" borderId="7" xfId="0" applyFont="1" applyFill="1" applyBorder="1" applyAlignment="1">
      <alignment vertical="center"/>
    </xf>
    <xf numFmtId="0" fontId="16" fillId="2" borderId="2" xfId="0" applyFont="1" applyFill="1" applyBorder="1"/>
    <xf numFmtId="44" fontId="26" fillId="2" borderId="2" xfId="1" applyFont="1" applyFill="1" applyBorder="1" applyProtection="1"/>
    <xf numFmtId="0" fontId="26" fillId="2" borderId="2" xfId="0" applyFont="1" applyFill="1" applyBorder="1" applyAlignment="1">
      <alignment horizontal="center"/>
    </xf>
    <xf numFmtId="44" fontId="16" fillId="2" borderId="3" xfId="1" applyFont="1" applyFill="1" applyBorder="1" applyAlignment="1" applyProtection="1">
      <alignment vertical="center"/>
    </xf>
    <xf numFmtId="0" fontId="10" fillId="3" borderId="1" xfId="0" applyFont="1" applyFill="1" applyBorder="1"/>
    <xf numFmtId="0" fontId="10" fillId="3" borderId="3" xfId="0" applyFont="1" applyFill="1" applyBorder="1" applyAlignment="1">
      <alignment horizontal="center"/>
    </xf>
    <xf numFmtId="0" fontId="11" fillId="0" borderId="0" xfId="0" applyFont="1"/>
    <xf numFmtId="0" fontId="27" fillId="4" borderId="0" xfId="2" applyFont="1" applyFill="1"/>
    <xf numFmtId="0" fontId="10" fillId="4" borderId="0" xfId="0" applyFont="1" applyFill="1" applyAlignment="1">
      <alignment horizontal="left" vertical="center"/>
    </xf>
    <xf numFmtId="0" fontId="11" fillId="0" borderId="20" xfId="0" applyFont="1" applyBorder="1"/>
    <xf numFmtId="0" fontId="11" fillId="0" borderId="24" xfId="0" applyFont="1" applyBorder="1" applyAlignment="1">
      <alignment horizontal="left"/>
    </xf>
    <xf numFmtId="0" fontId="11" fillId="0" borderId="14" xfId="0" applyFont="1" applyBorder="1" applyAlignment="1">
      <alignment horizontal="left"/>
    </xf>
    <xf numFmtId="0" fontId="11" fillId="0" borderId="18" xfId="0" applyFont="1" applyBorder="1"/>
    <xf numFmtId="0" fontId="11" fillId="0" borderId="21" xfId="0" applyFont="1" applyBorder="1"/>
    <xf numFmtId="0" fontId="11" fillId="0" borderId="15" xfId="0" applyFont="1" applyBorder="1" applyAlignment="1">
      <alignment vertical="center"/>
    </xf>
    <xf numFmtId="0" fontId="28" fillId="0" borderId="18" xfId="0" applyFont="1" applyBorder="1"/>
    <xf numFmtId="0" fontId="28" fillId="4" borderId="0" xfId="0" applyFont="1" applyFill="1"/>
    <xf numFmtId="0" fontId="11" fillId="0" borderId="24" xfId="0" applyFont="1" applyBorder="1" applyAlignment="1">
      <alignment horizontal="center"/>
    </xf>
    <xf numFmtId="0" fontId="19" fillId="0" borderId="21" xfId="0" applyFont="1" applyBorder="1"/>
    <xf numFmtId="0" fontId="11" fillId="0" borderId="22" xfId="0" applyFont="1" applyBorder="1"/>
    <xf numFmtId="0" fontId="26" fillId="4" borderId="0" xfId="0" applyFont="1" applyFill="1" applyAlignment="1">
      <alignment horizontal="center"/>
    </xf>
    <xf numFmtId="0" fontId="26" fillId="4" borderId="0" xfId="0" applyFont="1" applyFill="1" applyAlignment="1">
      <alignment horizontal="center" vertical="top"/>
    </xf>
    <xf numFmtId="0" fontId="11" fillId="4" borderId="0" xfId="0" applyFont="1" applyFill="1" applyAlignment="1">
      <alignment vertical="top"/>
    </xf>
    <xf numFmtId="0" fontId="26" fillId="4" borderId="0" xfId="0" applyFont="1" applyFill="1" applyAlignment="1">
      <alignment vertical="center"/>
    </xf>
    <xf numFmtId="0" fontId="11" fillId="4" borderId="0" xfId="0" applyFont="1" applyFill="1" applyAlignment="1">
      <alignment vertical="center"/>
    </xf>
    <xf numFmtId="0" fontId="26" fillId="4" borderId="0" xfId="0" applyFont="1" applyFill="1"/>
    <xf numFmtId="0" fontId="11" fillId="4" borderId="0" xfId="0" applyFont="1" applyFill="1" applyAlignment="1">
      <alignment vertical="top" wrapText="1"/>
    </xf>
    <xf numFmtId="0" fontId="11" fillId="4" borderId="0" xfId="0" applyFont="1" applyFill="1" applyAlignment="1">
      <alignment horizontal="center" vertical="top" wrapText="1"/>
    </xf>
    <xf numFmtId="0" fontId="29" fillId="4" borderId="0" xfId="0" applyFont="1" applyFill="1"/>
    <xf numFmtId="44" fontId="16" fillId="2" borderId="3" xfId="0" applyNumberFormat="1" applyFont="1" applyFill="1" applyBorder="1" applyAlignment="1">
      <alignment horizontal="left" vertical="center"/>
    </xf>
    <xf numFmtId="0" fontId="11" fillId="0" borderId="5" xfId="0" applyFont="1" applyBorder="1" applyAlignment="1">
      <alignment horizontal="left"/>
    </xf>
    <xf numFmtId="0" fontId="11" fillId="4" borderId="2" xfId="0" applyFont="1" applyFill="1" applyBorder="1" applyAlignment="1">
      <alignment horizontal="left"/>
    </xf>
    <xf numFmtId="0" fontId="11" fillId="0" borderId="4" xfId="0" applyFont="1" applyBorder="1" applyAlignment="1">
      <alignment horizontal="left"/>
    </xf>
    <xf numFmtId="0" fontId="16" fillId="2" borderId="2" xfId="0" applyFont="1" applyFill="1" applyBorder="1" applyAlignment="1">
      <alignment horizontal="left" vertical="center"/>
    </xf>
    <xf numFmtId="10" fontId="11" fillId="0" borderId="27" xfId="0" applyNumberFormat="1" applyFont="1" applyBorder="1" applyAlignment="1">
      <alignment horizontal="center"/>
    </xf>
    <xf numFmtId="10" fontId="11" fillId="0" borderId="11" xfId="0" applyNumberFormat="1" applyFont="1" applyBorder="1" applyAlignment="1">
      <alignment horizontal="center"/>
    </xf>
    <xf numFmtId="0" fontId="11" fillId="4" borderId="0" xfId="0" applyFont="1" applyFill="1" applyAlignment="1">
      <alignment horizontal="left"/>
    </xf>
    <xf numFmtId="0" fontId="11" fillId="4" borderId="5" xfId="0" applyFont="1" applyFill="1" applyBorder="1" applyAlignment="1">
      <alignment horizontal="left"/>
    </xf>
    <xf numFmtId="0" fontId="10" fillId="4" borderId="33" xfId="0" applyFont="1" applyFill="1" applyBorder="1" applyAlignment="1">
      <alignment horizontal="left"/>
    </xf>
    <xf numFmtId="0" fontId="11" fillId="4" borderId="34" xfId="0" applyFont="1" applyFill="1" applyBorder="1" applyAlignment="1">
      <alignment horizontal="left"/>
    </xf>
    <xf numFmtId="44" fontId="10" fillId="4" borderId="32" xfId="1" applyFont="1" applyFill="1" applyBorder="1" applyAlignment="1" applyProtection="1">
      <alignment horizontal="left"/>
    </xf>
    <xf numFmtId="44" fontId="15" fillId="4" borderId="32" xfId="1" applyFont="1" applyFill="1" applyBorder="1" applyAlignment="1" applyProtection="1">
      <alignment horizontal="left"/>
    </xf>
    <xf numFmtId="44" fontId="10" fillId="4" borderId="23" xfId="1" applyFont="1" applyFill="1" applyBorder="1" applyAlignment="1" applyProtection="1">
      <alignment horizontal="left"/>
    </xf>
    <xf numFmtId="44" fontId="10" fillId="4" borderId="18" xfId="1" applyFont="1" applyFill="1" applyBorder="1" applyAlignment="1" applyProtection="1">
      <alignment horizontal="left"/>
    </xf>
    <xf numFmtId="44" fontId="15" fillId="4" borderId="18" xfId="1" applyFont="1" applyFill="1" applyBorder="1" applyAlignment="1" applyProtection="1">
      <alignment horizontal="left"/>
    </xf>
    <xf numFmtId="44" fontId="10" fillId="4" borderId="17" xfId="1" applyFont="1" applyFill="1" applyBorder="1" applyAlignment="1" applyProtection="1">
      <alignment horizontal="left"/>
    </xf>
    <xf numFmtId="0" fontId="10" fillId="6" borderId="1" xfId="0" applyFont="1" applyFill="1" applyBorder="1" applyAlignment="1">
      <alignment horizontal="left"/>
    </xf>
    <xf numFmtId="0" fontId="11" fillId="6" borderId="2" xfId="0" applyFont="1" applyFill="1" applyBorder="1" applyAlignment="1">
      <alignment horizontal="left"/>
    </xf>
    <xf numFmtId="0" fontId="11" fillId="6" borderId="2" xfId="0" applyFont="1" applyFill="1" applyBorder="1" applyAlignment="1">
      <alignment horizontal="center"/>
    </xf>
    <xf numFmtId="0" fontId="11" fillId="6" borderId="3" xfId="0" applyFont="1" applyFill="1" applyBorder="1" applyAlignment="1">
      <alignment horizontal="left"/>
    </xf>
    <xf numFmtId="0" fontId="17" fillId="18" borderId="1" xfId="0" applyFont="1" applyFill="1" applyBorder="1"/>
    <xf numFmtId="0" fontId="19" fillId="18" borderId="2" xfId="0" applyFont="1" applyFill="1" applyBorder="1"/>
    <xf numFmtId="0" fontId="19" fillId="18" borderId="2" xfId="0" applyFont="1" applyFill="1" applyBorder="1" applyAlignment="1">
      <alignment horizontal="left"/>
    </xf>
    <xf numFmtId="0" fontId="19" fillId="18" borderId="2" xfId="0" applyFont="1" applyFill="1" applyBorder="1" applyAlignment="1">
      <alignment horizontal="center"/>
    </xf>
    <xf numFmtId="0" fontId="19" fillId="18" borderId="3" xfId="0" applyFont="1" applyFill="1" applyBorder="1" applyAlignment="1">
      <alignment horizontal="center"/>
    </xf>
    <xf numFmtId="44" fontId="17" fillId="18" borderId="3" xfId="0" applyNumberFormat="1" applyFont="1" applyFill="1" applyBorder="1" applyAlignment="1">
      <alignment horizontal="left"/>
    </xf>
    <xf numFmtId="44" fontId="20" fillId="18" borderId="19" xfId="0" applyNumberFormat="1" applyFont="1" applyFill="1" applyBorder="1" applyAlignment="1">
      <alignment horizontal="right"/>
    </xf>
    <xf numFmtId="44" fontId="17" fillId="18" borderId="3" xfId="1" applyFont="1" applyFill="1" applyBorder="1" applyProtection="1"/>
    <xf numFmtId="0" fontId="11" fillId="6" borderId="9" xfId="0" applyFont="1" applyFill="1" applyBorder="1" applyAlignment="1">
      <alignment horizontal="left"/>
    </xf>
    <xf numFmtId="0" fontId="8" fillId="6" borderId="9" xfId="0" applyFont="1" applyFill="1" applyBorder="1" applyAlignment="1">
      <alignment horizontal="center"/>
    </xf>
    <xf numFmtId="0" fontId="11" fillId="6" borderId="6" xfId="0" applyFont="1" applyFill="1" applyBorder="1" applyAlignment="1">
      <alignment horizontal="left"/>
    </xf>
    <xf numFmtId="44" fontId="10" fillId="6" borderId="15" xfId="1" applyFont="1" applyFill="1" applyBorder="1" applyAlignment="1" applyProtection="1">
      <alignment horizontal="left"/>
    </xf>
    <xf numFmtId="44" fontId="15" fillId="6" borderId="15" xfId="1" applyFont="1" applyFill="1" applyBorder="1" applyAlignment="1" applyProtection="1">
      <alignment horizontal="left"/>
    </xf>
    <xf numFmtId="44" fontId="10" fillId="6" borderId="6" xfId="1" applyFont="1" applyFill="1" applyBorder="1" applyAlignment="1" applyProtection="1">
      <alignment horizontal="left"/>
    </xf>
    <xf numFmtId="44" fontId="10" fillId="6" borderId="3" xfId="1" applyFont="1" applyFill="1" applyBorder="1" applyAlignment="1" applyProtection="1">
      <alignment horizontal="left"/>
    </xf>
    <xf numFmtId="44" fontId="15" fillId="6" borderId="19" xfId="1" applyFont="1" applyFill="1" applyBorder="1" applyAlignment="1" applyProtection="1">
      <alignment horizontal="left"/>
    </xf>
    <xf numFmtId="0" fontId="11" fillId="4" borderId="3" xfId="0" applyFont="1" applyFill="1" applyBorder="1" applyAlignment="1">
      <alignment horizontal="center"/>
    </xf>
    <xf numFmtId="0" fontId="11" fillId="0" borderId="16" xfId="0" applyFont="1" applyBorder="1" applyAlignment="1">
      <alignment horizontal="left"/>
    </xf>
    <xf numFmtId="0" fontId="11" fillId="0" borderId="15" xfId="0" applyFont="1" applyBorder="1" applyAlignment="1">
      <alignment horizontal="left"/>
    </xf>
    <xf numFmtId="44" fontId="11" fillId="0" borderId="15" xfId="0" applyNumberFormat="1" applyFont="1" applyBorder="1"/>
    <xf numFmtId="164" fontId="16" fillId="2" borderId="12" xfId="1" applyNumberFormat="1" applyFont="1" applyFill="1" applyBorder="1" applyAlignment="1">
      <alignment horizontal="left" vertical="center"/>
    </xf>
    <xf numFmtId="0" fontId="11" fillId="0" borderId="3" xfId="0" applyFont="1" applyBorder="1"/>
    <xf numFmtId="0" fontId="30" fillId="4" borderId="0" xfId="0" applyFont="1" applyFill="1"/>
    <xf numFmtId="0" fontId="11" fillId="4" borderId="3" xfId="0" applyFont="1" applyFill="1" applyBorder="1" applyAlignment="1">
      <alignment horizontal="left"/>
    </xf>
    <xf numFmtId="44" fontId="10" fillId="6" borderId="19" xfId="1" applyFont="1" applyFill="1" applyBorder="1" applyAlignment="1" applyProtection="1">
      <alignment horizontal="left"/>
    </xf>
    <xf numFmtId="44" fontId="17" fillId="18" borderId="19" xfId="0" applyNumberFormat="1" applyFont="1" applyFill="1" applyBorder="1" applyAlignment="1">
      <alignment horizontal="left"/>
    </xf>
    <xf numFmtId="0" fontId="32" fillId="4" borderId="0" xfId="0" applyFont="1" applyFill="1"/>
    <xf numFmtId="44" fontId="32" fillId="0" borderId="11" xfId="0" applyNumberFormat="1" applyFont="1" applyBorder="1" applyAlignment="1">
      <alignment wrapText="1"/>
    </xf>
    <xf numFmtId="44" fontId="33" fillId="0" borderId="11" xfId="0" applyNumberFormat="1" applyFont="1" applyBorder="1" applyAlignment="1">
      <alignment wrapText="1"/>
    </xf>
    <xf numFmtId="0" fontId="8" fillId="4" borderId="2" xfId="0" applyFont="1" applyFill="1" applyBorder="1" applyAlignment="1">
      <alignment horizontal="center"/>
    </xf>
    <xf numFmtId="44" fontId="11" fillId="4" borderId="16" xfId="1" applyFont="1" applyFill="1" applyBorder="1" applyAlignment="1" applyProtection="1">
      <alignment horizontal="left"/>
    </xf>
    <xf numFmtId="44" fontId="11" fillId="4" borderId="19" xfId="1" applyFont="1" applyFill="1" applyBorder="1" applyAlignment="1" applyProtection="1">
      <alignment horizontal="left"/>
    </xf>
    <xf numFmtId="44" fontId="8" fillId="4" borderId="19" xfId="1" applyFont="1" applyFill="1" applyBorder="1" applyAlignment="1" applyProtection="1">
      <alignment horizontal="left"/>
    </xf>
    <xf numFmtId="44" fontId="11" fillId="4" borderId="3" xfId="1" applyFont="1" applyFill="1" applyBorder="1" applyAlignment="1" applyProtection="1">
      <alignment horizontal="left"/>
    </xf>
    <xf numFmtId="44" fontId="33" fillId="0" borderId="0" xfId="0" applyNumberFormat="1" applyFont="1" applyAlignment="1">
      <alignment wrapText="1"/>
    </xf>
    <xf numFmtId="0" fontId="32" fillId="0" borderId="0" xfId="0" applyFont="1" applyAlignment="1">
      <alignment wrapText="1"/>
    </xf>
    <xf numFmtId="44" fontId="32" fillId="4" borderId="0" xfId="0" applyNumberFormat="1" applyFont="1" applyFill="1" applyAlignment="1">
      <alignment wrapText="1"/>
    </xf>
    <xf numFmtId="44" fontId="32" fillId="0" borderId="0" xfId="0" applyNumberFormat="1" applyFont="1" applyAlignment="1">
      <alignment wrapText="1"/>
    </xf>
    <xf numFmtId="44" fontId="33" fillId="0" borderId="0" xfId="1" applyFont="1" applyFill="1" applyAlignment="1">
      <alignment wrapText="1"/>
    </xf>
    <xf numFmtId="0" fontId="7" fillId="4" borderId="0" xfId="0" applyFont="1" applyFill="1"/>
    <xf numFmtId="0" fontId="11" fillId="0" borderId="30"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16" xfId="0" applyFont="1" applyBorder="1" applyAlignment="1">
      <alignment horizontal="left" vertical="center"/>
    </xf>
    <xf numFmtId="0" fontId="11" fillId="0" borderId="27" xfId="0" applyFont="1" applyBorder="1" applyAlignment="1">
      <alignment horizontal="left" vertical="center"/>
    </xf>
    <xf numFmtId="0" fontId="11" fillId="0" borderId="15" xfId="0" applyFont="1" applyBorder="1" applyAlignment="1">
      <alignment horizontal="left" vertical="center"/>
    </xf>
    <xf numFmtId="10" fontId="11" fillId="0" borderId="16" xfId="0" applyNumberFormat="1" applyFont="1" applyBorder="1" applyAlignment="1">
      <alignment horizontal="center" vertical="center" wrapText="1"/>
    </xf>
    <xf numFmtId="10" fontId="11" fillId="0" borderId="27" xfId="0" applyNumberFormat="1" applyFont="1" applyBorder="1" applyAlignment="1">
      <alignment horizontal="center" vertical="center" wrapText="1"/>
    </xf>
    <xf numFmtId="10" fontId="11" fillId="0" borderId="27" xfId="0" applyNumberFormat="1" applyFont="1" applyBorder="1" applyAlignment="1">
      <alignment horizontal="center" vertical="center"/>
    </xf>
    <xf numFmtId="10" fontId="11" fillId="0" borderId="15" xfId="0" applyNumberFormat="1" applyFont="1" applyBorder="1" applyAlignment="1">
      <alignment horizontal="center"/>
    </xf>
    <xf numFmtId="0" fontId="19" fillId="4" borderId="0" xfId="0" applyFont="1" applyFill="1"/>
    <xf numFmtId="0" fontId="34" fillId="4" borderId="0" xfId="2" applyFont="1" applyFill="1" applyBorder="1" applyAlignment="1"/>
    <xf numFmtId="0" fontId="10" fillId="0" borderId="19" xfId="0" applyFont="1" applyBorder="1" applyAlignment="1">
      <alignment horizontal="left"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44" fontId="16" fillId="2" borderId="19" xfId="1" applyFont="1" applyFill="1" applyBorder="1" applyAlignment="1" applyProtection="1">
      <alignment vertical="center"/>
    </xf>
    <xf numFmtId="44" fontId="33" fillId="4" borderId="0" xfId="1" applyFont="1" applyFill="1" applyBorder="1" applyAlignment="1" applyProtection="1">
      <alignment vertical="center"/>
    </xf>
    <xf numFmtId="0" fontId="36" fillId="4" borderId="0" xfId="2" applyFont="1" applyFill="1"/>
    <xf numFmtId="0" fontId="37" fillId="0" borderId="0" xfId="0" applyFont="1"/>
    <xf numFmtId="0" fontId="38" fillId="0" borderId="0" xfId="0" applyFont="1"/>
    <xf numFmtId="0" fontId="39" fillId="3" borderId="35" xfId="0" applyFont="1" applyFill="1" applyBorder="1"/>
    <xf numFmtId="0" fontId="0" fillId="3" borderId="36" xfId="0" applyFill="1" applyBorder="1"/>
    <xf numFmtId="8" fontId="0" fillId="3" borderId="37" xfId="0" applyNumberFormat="1" applyFill="1" applyBorder="1"/>
    <xf numFmtId="8" fontId="0" fillId="4" borderId="37" xfId="0" applyNumberFormat="1" applyFill="1" applyBorder="1"/>
    <xf numFmtId="0" fontId="10" fillId="4" borderId="1" xfId="0" applyFont="1" applyFill="1" applyBorder="1" applyAlignment="1">
      <alignment horizontal="left"/>
    </xf>
    <xf numFmtId="0" fontId="10" fillId="4" borderId="2" xfId="0" applyFont="1" applyFill="1" applyBorder="1" applyAlignment="1">
      <alignment horizontal="left"/>
    </xf>
    <xf numFmtId="0" fontId="10" fillId="4" borderId="3" xfId="0" applyFont="1" applyFill="1" applyBorder="1" applyAlignment="1">
      <alignment horizontal="left"/>
    </xf>
    <xf numFmtId="0" fontId="11" fillId="0" borderId="11" xfId="0" applyFont="1" applyBorder="1" applyAlignment="1">
      <alignment horizontal="left"/>
    </xf>
    <xf numFmtId="0" fontId="11" fillId="0" borderId="0" xfId="0" applyFont="1" applyAlignment="1">
      <alignment horizontal="left"/>
    </xf>
    <xf numFmtId="0" fontId="11" fillId="0" borderId="5" xfId="0" applyFont="1" applyBorder="1" applyAlignment="1">
      <alignment horizontal="left"/>
    </xf>
    <xf numFmtId="0" fontId="33" fillId="0" borderId="0" xfId="0" applyFont="1" applyAlignment="1">
      <alignment horizontal="left" wrapText="1"/>
    </xf>
    <xf numFmtId="0" fontId="32" fillId="0" borderId="11" xfId="0" applyFont="1" applyBorder="1" applyAlignment="1">
      <alignment horizontal="center" wrapText="1"/>
    </xf>
    <xf numFmtId="0" fontId="11" fillId="4" borderId="0" xfId="0" applyFont="1" applyFill="1" applyAlignment="1">
      <alignment horizontal="left" vertical="top"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xf>
    <xf numFmtId="0" fontId="11" fillId="4" borderId="4" xfId="0" applyFont="1" applyFill="1" applyBorder="1" applyAlignment="1">
      <alignment horizontal="left" vertical="top"/>
    </xf>
    <xf numFmtId="0" fontId="11" fillId="4" borderId="11" xfId="0" applyFont="1" applyFill="1" applyBorder="1" applyAlignment="1">
      <alignment horizontal="left" vertical="top"/>
    </xf>
    <xf numFmtId="0" fontId="11" fillId="4" borderId="0" xfId="0" applyFont="1" applyFill="1" applyAlignment="1">
      <alignment horizontal="left" vertical="top"/>
    </xf>
    <xf numFmtId="0" fontId="11" fillId="4" borderId="5" xfId="0" applyFont="1" applyFill="1" applyBorder="1" applyAlignment="1">
      <alignment horizontal="left" vertical="top"/>
    </xf>
    <xf numFmtId="0" fontId="11" fillId="4" borderId="10" xfId="0" applyFont="1" applyFill="1" applyBorder="1" applyAlignment="1">
      <alignment horizontal="left" vertical="top"/>
    </xf>
    <xf numFmtId="0" fontId="11" fillId="4" borderId="9" xfId="0" applyFont="1" applyFill="1" applyBorder="1" applyAlignment="1">
      <alignment horizontal="left" vertical="top"/>
    </xf>
    <xf numFmtId="0" fontId="11" fillId="4" borderId="6" xfId="0" applyFont="1" applyFill="1" applyBorder="1" applyAlignment="1">
      <alignment horizontal="left" vertical="top"/>
    </xf>
    <xf numFmtId="0" fontId="11" fillId="4" borderId="9" xfId="0" applyFont="1" applyFill="1" applyBorder="1" applyAlignment="1" applyProtection="1">
      <alignment horizontal="left"/>
      <protection locked="0"/>
    </xf>
    <xf numFmtId="0" fontId="6" fillId="0" borderId="0" xfId="0" applyFont="1" applyAlignment="1">
      <alignment horizontal="left" vertical="top" wrapText="1"/>
    </xf>
    <xf numFmtId="0" fontId="11" fillId="0" borderId="10" xfId="0" applyFont="1" applyBorder="1" applyAlignment="1">
      <alignment horizontal="left"/>
    </xf>
    <xf numFmtId="0" fontId="11" fillId="0" borderId="9" xfId="0" applyFont="1" applyBorder="1" applyAlignment="1">
      <alignment horizontal="left"/>
    </xf>
    <xf numFmtId="0" fontId="11" fillId="0" borderId="6" xfId="0" applyFont="1" applyBorder="1" applyAlignment="1">
      <alignment horizontal="left"/>
    </xf>
    <xf numFmtId="0" fontId="11" fillId="4" borderId="1" xfId="0" applyFont="1" applyFill="1" applyBorder="1" applyAlignment="1">
      <alignment horizontal="left"/>
    </xf>
    <xf numFmtId="0" fontId="11" fillId="4" borderId="2" xfId="0" applyFont="1" applyFill="1" applyBorder="1" applyAlignment="1">
      <alignment horizontal="left"/>
    </xf>
    <xf numFmtId="0" fontId="11" fillId="4" borderId="3" xfId="0" applyFont="1" applyFill="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7" fillId="4" borderId="0" xfId="0" applyFont="1" applyFill="1" applyAlignment="1">
      <alignment horizontal="left"/>
    </xf>
    <xf numFmtId="0" fontId="11" fillId="4" borderId="0" xfId="0" applyFont="1" applyFill="1" applyAlignment="1">
      <alignment horizontal="left"/>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4" xfId="0" applyFont="1" applyBorder="1" applyAlignment="1">
      <alignment horizontal="left" vertical="center" wrapText="1"/>
    </xf>
    <xf numFmtId="0" fontId="11" fillId="0" borderId="30" xfId="0" applyFont="1" applyBorder="1" applyAlignment="1">
      <alignment horizontal="left"/>
    </xf>
    <xf numFmtId="0" fontId="11" fillId="0" borderId="31" xfId="0" applyFont="1" applyBorder="1" applyAlignment="1">
      <alignment horizontal="left"/>
    </xf>
    <xf numFmtId="0" fontId="11" fillId="0" borderId="4" xfId="0" applyFont="1" applyBorder="1" applyAlignment="1">
      <alignment horizontal="left"/>
    </xf>
    <xf numFmtId="0" fontId="10" fillId="17" borderId="1" xfId="0" applyFont="1" applyFill="1" applyBorder="1" applyAlignment="1">
      <alignment horizontal="center"/>
    </xf>
    <xf numFmtId="0" fontId="10" fillId="17" borderId="3" xfId="0" applyFont="1" applyFill="1" applyBorder="1" applyAlignment="1">
      <alignment horizontal="center"/>
    </xf>
    <xf numFmtId="0" fontId="11" fillId="0" borderId="25" xfId="0" applyFont="1" applyBorder="1" applyAlignment="1">
      <alignment horizontal="left"/>
    </xf>
    <xf numFmtId="0" fontId="11" fillId="0" borderId="17" xfId="0" applyFont="1" applyBorder="1" applyAlignment="1">
      <alignment horizontal="left"/>
    </xf>
    <xf numFmtId="0" fontId="11" fillId="0" borderId="24" xfId="0" applyFont="1" applyBorder="1" applyAlignment="1">
      <alignment horizontal="left"/>
    </xf>
    <xf numFmtId="0" fontId="11" fillId="0" borderId="14" xfId="0" applyFont="1" applyBorder="1" applyAlignment="1">
      <alignment horizontal="left"/>
    </xf>
    <xf numFmtId="0" fontId="11" fillId="0" borderId="13" xfId="0" applyFont="1" applyBorder="1" applyAlignment="1">
      <alignment horizontal="left" wrapText="1"/>
    </xf>
    <xf numFmtId="0" fontId="11" fillId="0" borderId="26"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vertical="center"/>
    </xf>
    <xf numFmtId="0" fontId="11" fillId="0" borderId="26" xfId="0" applyFont="1" applyBorder="1" applyAlignment="1">
      <alignment horizontal="left" vertical="center"/>
    </xf>
    <xf numFmtId="0" fontId="11" fillId="0" borderId="12" xfId="0" applyFont="1" applyBorder="1" applyAlignment="1">
      <alignment horizontal="left" vertical="center"/>
    </xf>
    <xf numFmtId="0" fontId="10" fillId="3" borderId="7" xfId="0" applyFont="1" applyFill="1" applyBorder="1" applyAlignment="1">
      <alignment horizontal="left"/>
    </xf>
    <xf numFmtId="0" fontId="10" fillId="3" borderId="28" xfId="0" applyFont="1" applyFill="1" applyBorder="1" applyAlignment="1">
      <alignment horizontal="left"/>
    </xf>
    <xf numFmtId="0" fontId="10" fillId="3" borderId="8"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0" fontId="10" fillId="5" borderId="1" xfId="0" applyFont="1" applyFill="1" applyBorder="1" applyAlignment="1">
      <alignment horizontal="center"/>
    </xf>
    <xf numFmtId="0" fontId="10" fillId="5" borderId="3" xfId="0" applyFont="1" applyFill="1" applyBorder="1" applyAlignment="1">
      <alignment horizontal="center"/>
    </xf>
    <xf numFmtId="0" fontId="10" fillId="15" borderId="1" xfId="0" applyFont="1" applyFill="1" applyBorder="1" applyAlignment="1">
      <alignment horizontal="center"/>
    </xf>
    <xf numFmtId="0" fontId="10" fillId="15" borderId="3" xfId="0" applyFont="1" applyFill="1" applyBorder="1" applyAlignment="1">
      <alignment horizontal="center"/>
    </xf>
    <xf numFmtId="0" fontId="10" fillId="16" borderId="1" xfId="0" applyFont="1" applyFill="1" applyBorder="1" applyAlignment="1">
      <alignment horizontal="center"/>
    </xf>
    <xf numFmtId="0" fontId="10" fillId="16" borderId="3" xfId="0" applyFont="1" applyFill="1" applyBorder="1" applyAlignment="1">
      <alignment horizontal="center"/>
    </xf>
    <xf numFmtId="0" fontId="10" fillId="10" borderId="1" xfId="0" applyFont="1" applyFill="1" applyBorder="1" applyAlignment="1">
      <alignment horizontal="center"/>
    </xf>
    <xf numFmtId="0" fontId="10" fillId="10" borderId="3" xfId="0" applyFont="1" applyFill="1" applyBorder="1" applyAlignment="1">
      <alignment horizontal="center"/>
    </xf>
    <xf numFmtId="0" fontId="28" fillId="0" borderId="25" xfId="0" applyFont="1" applyBorder="1" applyAlignment="1">
      <alignment horizontal="left"/>
    </xf>
    <xf numFmtId="0" fontId="28" fillId="0" borderId="17" xfId="0" applyFont="1" applyBorder="1" applyAlignment="1">
      <alignment horizontal="left"/>
    </xf>
    <xf numFmtId="0" fontId="19" fillId="0" borderId="24" xfId="0" applyFont="1" applyBorder="1" applyAlignment="1">
      <alignment horizontal="left"/>
    </xf>
    <xf numFmtId="0" fontId="19" fillId="0" borderId="14" xfId="0" applyFont="1" applyBorder="1" applyAlignment="1">
      <alignment horizontal="left"/>
    </xf>
    <xf numFmtId="0" fontId="10" fillId="3" borderId="1" xfId="0" applyFont="1" applyFill="1" applyBorder="1" applyAlignment="1">
      <alignment horizontal="left"/>
    </xf>
    <xf numFmtId="0" fontId="10" fillId="4" borderId="30" xfId="0" applyFont="1" applyFill="1" applyBorder="1" applyAlignment="1">
      <alignment horizontal="left"/>
    </xf>
    <xf numFmtId="0" fontId="10" fillId="4" borderId="31" xfId="0" applyFont="1" applyFill="1" applyBorder="1" applyAlignment="1">
      <alignment horizontal="left"/>
    </xf>
    <xf numFmtId="0" fontId="10" fillId="4" borderId="4" xfId="0" applyFont="1" applyFill="1" applyBorder="1" applyAlignment="1">
      <alignment horizontal="left"/>
    </xf>
    <xf numFmtId="0" fontId="17" fillId="7" borderId="1"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6" fillId="4" borderId="0" xfId="0" applyFont="1" applyFill="1" applyAlignment="1">
      <alignment horizontal="left" vertical="top" wrapText="1"/>
    </xf>
    <xf numFmtId="0" fontId="10" fillId="13" borderId="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0" fillId="6" borderId="1" xfId="0" applyFont="1" applyFill="1" applyBorder="1" applyAlignment="1">
      <alignment horizontal="lef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4" borderId="16"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13" borderId="1" xfId="0" applyFont="1" applyFill="1" applyBorder="1" applyAlignment="1">
      <alignment horizontal="left" vertical="center"/>
    </xf>
    <xf numFmtId="0" fontId="10" fillId="13" borderId="3" xfId="0" applyFont="1" applyFill="1" applyBorder="1" applyAlignment="1">
      <alignment horizontal="left" vertical="center"/>
    </xf>
    <xf numFmtId="44" fontId="10" fillId="4" borderId="16" xfId="1" applyFont="1" applyFill="1" applyBorder="1" applyAlignment="1">
      <alignment horizontal="left" vertical="center" wrapText="1"/>
    </xf>
    <xf numFmtId="44" fontId="10" fillId="4" borderId="15" xfId="1" applyFont="1" applyFill="1" applyBorder="1" applyAlignment="1">
      <alignment horizontal="left" vertical="center" wrapText="1"/>
    </xf>
    <xf numFmtId="44" fontId="10" fillId="4" borderId="30" xfId="1" applyFont="1" applyFill="1" applyBorder="1" applyAlignment="1">
      <alignment horizontal="left" vertical="center" wrapText="1"/>
    </xf>
    <xf numFmtId="44" fontId="10" fillId="4" borderId="10" xfId="1"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7" fillId="4" borderId="0" xfId="0" applyFont="1" applyFill="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29" xfId="0" applyFont="1" applyFill="1" applyBorder="1" applyAlignment="1">
      <alignment horizontal="left" vertical="center"/>
    </xf>
    <xf numFmtId="0" fontId="5" fillId="12" borderId="29" xfId="0" applyFont="1" applyFill="1" applyBorder="1" applyAlignment="1">
      <alignment horizontal="left"/>
    </xf>
    <xf numFmtId="0" fontId="5" fillId="12" borderId="28" xfId="0" applyFont="1" applyFill="1" applyBorder="1" applyAlignment="1">
      <alignment horizontal="left"/>
    </xf>
    <xf numFmtId="0" fontId="5" fillId="12" borderId="8" xfId="0" applyFon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7C80"/>
      <color rgb="FFCCCCFF"/>
      <color rgb="FFEAEAEA"/>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p.research.wvu.edu/proposal-essentials" TargetMode="External"/><Relationship Id="rId1" Type="http://schemas.openxmlformats.org/officeDocument/2006/relationships/hyperlink" Target="https://osp.research.wvu.edu/pre-award/facilities-and-administration-fringe-benefit-ra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gsa.gov/travel/plan-book/per-diem-rates" TargetMode="External"/><Relationship Id="rId13" Type="http://schemas.openxmlformats.org/officeDocument/2006/relationships/hyperlink" Target="https://www.gsa.gov/travel/plan-book/per-diem-rates" TargetMode="External"/><Relationship Id="rId3" Type="http://schemas.openxmlformats.org/officeDocument/2006/relationships/hyperlink" Target="https://www.gsa.gov/travel/plan-book/per-diem-rates" TargetMode="External"/><Relationship Id="rId7" Type="http://schemas.openxmlformats.org/officeDocument/2006/relationships/hyperlink" Target="https://www.gsa.gov/travel/plan-book/per-diem-rates" TargetMode="External"/><Relationship Id="rId12" Type="http://schemas.openxmlformats.org/officeDocument/2006/relationships/hyperlink" Target="https://www.gsa.gov/travel/plan-book/per-diem-rates" TargetMode="External"/><Relationship Id="rId17" Type="http://schemas.openxmlformats.org/officeDocument/2006/relationships/comments" Target="../comments2.xml"/><Relationship Id="rId2" Type="http://schemas.openxmlformats.org/officeDocument/2006/relationships/hyperlink" Target="https://www.gsa.gov/travel/plan-book/per-diem-rates" TargetMode="External"/><Relationship Id="rId16" Type="http://schemas.openxmlformats.org/officeDocument/2006/relationships/vmlDrawing" Target="../drawings/vmlDrawing2.vml"/><Relationship Id="rId1" Type="http://schemas.openxmlformats.org/officeDocument/2006/relationships/hyperlink" Target="https://www.gsa.gov/travel/plan-book/per-diem-rates" TargetMode="External"/><Relationship Id="rId6" Type="http://schemas.openxmlformats.org/officeDocument/2006/relationships/hyperlink" Target="https://www.gsa.gov/travel/plan-book/per-diem-rates"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gsa.gov/travel/plan-book/per-diem-rates" TargetMode="External"/><Relationship Id="rId15" Type="http://schemas.openxmlformats.org/officeDocument/2006/relationships/hyperlink" Target="https://www.gsa.gov/travel/plan-book/per-diem-rates" TargetMode="External"/><Relationship Id="rId10" Type="http://schemas.openxmlformats.org/officeDocument/2006/relationships/hyperlink" Target="https://www.gsa.gov/travel/plan-book/per-diem-rates" TargetMode="External"/><Relationship Id="rId4" Type="http://schemas.openxmlformats.org/officeDocument/2006/relationships/hyperlink" Target="https://www.gsa.gov/travel/plan-book/per-diem-rates" TargetMode="External"/><Relationship Id="rId9" Type="http://schemas.openxmlformats.org/officeDocument/2006/relationships/hyperlink" Target="https://www.gsa.gov/travel/plan-book/per-diem-rates" TargetMode="External"/><Relationship Id="rId14" Type="http://schemas.openxmlformats.org/officeDocument/2006/relationships/hyperlink" Target="https://www.gsa.gov/travel/plan-book/per-diem-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1872-8B6E-4BC9-8BAF-DD5F48300982}">
  <sheetPr>
    <pageSetUpPr fitToPage="1"/>
  </sheetPr>
  <dimension ref="A1:BC117"/>
  <sheetViews>
    <sheetView showZeros="0" topLeftCell="Z6" zoomScale="115" zoomScaleNormal="115" workbookViewId="0">
      <selection activeCell="D19" sqref="D19"/>
    </sheetView>
  </sheetViews>
  <sheetFormatPr defaultColWidth="8.85546875" defaultRowHeight="15"/>
  <cols>
    <col min="1" max="1" width="8.85546875" style="206"/>
    <col min="2" max="3" width="17.7109375" style="206" customWidth="1"/>
    <col min="4" max="4" width="15.7109375" style="206" customWidth="1"/>
    <col min="5" max="5" width="11.140625" style="285" customWidth="1"/>
    <col min="6" max="6" width="8.28515625" style="206" customWidth="1"/>
    <col min="7" max="9" width="16.28515625" style="206" customWidth="1"/>
    <col min="10" max="10" width="8.85546875" style="206"/>
    <col min="11" max="12" width="17.7109375" style="206" customWidth="1"/>
    <col min="13" max="13" width="15.7109375" style="206" customWidth="1"/>
    <col min="14" max="14" width="11.140625" style="285" customWidth="1"/>
    <col min="15" max="15" width="8.28515625" style="206" customWidth="1"/>
    <col min="16" max="18" width="16.28515625" style="206" customWidth="1"/>
    <col min="19" max="19" width="8.85546875" style="206"/>
    <col min="20" max="21" width="17.7109375" style="206" customWidth="1"/>
    <col min="22" max="22" width="15.7109375" style="206" customWidth="1"/>
    <col min="23" max="23" width="11.140625" style="285" customWidth="1"/>
    <col min="24" max="24" width="8.28515625" style="206" customWidth="1"/>
    <col min="25" max="27" width="16.28515625" style="206" customWidth="1"/>
    <col min="28" max="28" width="8.85546875" style="206"/>
    <col min="29" max="30" width="17.7109375" style="206" customWidth="1"/>
    <col min="31" max="31" width="15.7109375" style="206" customWidth="1"/>
    <col min="32" max="32" width="11.140625" style="285" customWidth="1"/>
    <col min="33" max="33" width="8.28515625" style="206" customWidth="1"/>
    <col min="34" max="36" width="16.28515625" style="206" customWidth="1"/>
    <col min="37" max="37" width="8.85546875" style="206"/>
    <col min="38" max="39" width="17.7109375" style="206" customWidth="1"/>
    <col min="40" max="40" width="15.7109375" style="206" customWidth="1"/>
    <col min="41" max="41" width="11.140625" style="206" customWidth="1"/>
    <col min="42" max="42" width="8.28515625" style="206" customWidth="1"/>
    <col min="43" max="45" width="16.28515625" style="206" customWidth="1"/>
    <col min="46" max="46" width="8.85546875" style="206"/>
    <col min="47" max="47" width="21.28515625" style="206" customWidth="1"/>
    <col min="48" max="48" width="17.7109375" style="206" customWidth="1"/>
    <col min="49" max="49" width="11.140625" style="206" customWidth="1"/>
    <col min="50" max="50" width="8.28515625" style="206" customWidth="1"/>
    <col min="51" max="53" width="16.28515625" style="206" customWidth="1"/>
    <col min="54" max="54" width="19.5703125" style="364" customWidth="1"/>
    <col min="55" max="16384" width="8.85546875" style="206"/>
  </cols>
  <sheetData>
    <row r="1" spans="1:55">
      <c r="AW1" s="285"/>
    </row>
    <row r="2" spans="1:55" s="316" customFormat="1" ht="20.45">
      <c r="B2" s="431" t="s">
        <v>0</v>
      </c>
      <c r="C2" s="431"/>
      <c r="D2" s="431"/>
      <c r="E2" s="431"/>
      <c r="F2" s="431"/>
      <c r="G2" s="431"/>
      <c r="H2" s="431"/>
      <c r="I2" s="431"/>
      <c r="K2" s="431" t="s">
        <v>1</v>
      </c>
      <c r="L2" s="431"/>
      <c r="M2" s="431"/>
      <c r="N2" s="431"/>
      <c r="O2" s="431"/>
      <c r="P2" s="431"/>
      <c r="Q2" s="431"/>
      <c r="R2" s="431"/>
      <c r="T2" s="431" t="s">
        <v>2</v>
      </c>
      <c r="U2" s="431"/>
      <c r="V2" s="431"/>
      <c r="W2" s="431"/>
      <c r="X2" s="431"/>
      <c r="Y2" s="431"/>
      <c r="Z2" s="431"/>
      <c r="AA2" s="431"/>
      <c r="AC2" s="431" t="s">
        <v>3</v>
      </c>
      <c r="AD2" s="431"/>
      <c r="AE2" s="431"/>
      <c r="AF2" s="431"/>
      <c r="AG2" s="431"/>
      <c r="AH2" s="431"/>
      <c r="AI2" s="431"/>
      <c r="AJ2" s="431"/>
      <c r="AL2" s="431" t="s">
        <v>4</v>
      </c>
      <c r="AM2" s="431"/>
      <c r="AN2" s="431"/>
      <c r="AO2" s="431"/>
      <c r="AP2" s="431"/>
      <c r="AQ2" s="431"/>
      <c r="AR2" s="431"/>
      <c r="AS2" s="431"/>
      <c r="AU2" s="431" t="s">
        <v>5</v>
      </c>
      <c r="AV2" s="431"/>
      <c r="AW2" s="431"/>
      <c r="AX2" s="431"/>
      <c r="AY2" s="431"/>
      <c r="AZ2" s="431"/>
      <c r="BA2" s="431"/>
      <c r="BB2" s="408" t="s">
        <v>6</v>
      </c>
    </row>
    <row r="3" spans="1:55">
      <c r="B3" s="406" t="s">
        <v>7</v>
      </c>
      <c r="C3" s="406"/>
      <c r="D3" s="406"/>
      <c r="E3" s="406"/>
      <c r="F3" s="406"/>
      <c r="G3" s="406"/>
      <c r="H3" s="406"/>
      <c r="I3" s="406"/>
      <c r="K3" s="406" t="str">
        <f>B3</f>
        <v>PI Name</v>
      </c>
      <c r="L3" s="406"/>
      <c r="M3" s="406"/>
      <c r="N3" s="406"/>
      <c r="O3" s="406"/>
      <c r="P3" s="406"/>
      <c r="Q3" s="406"/>
      <c r="R3" s="406"/>
      <c r="T3" s="406" t="str">
        <f>B3</f>
        <v>PI Name</v>
      </c>
      <c r="U3" s="406"/>
      <c r="V3" s="406"/>
      <c r="W3" s="406"/>
      <c r="X3" s="406"/>
      <c r="Y3" s="406"/>
      <c r="Z3" s="406"/>
      <c r="AA3" s="406"/>
      <c r="AC3" s="406" t="str">
        <f>K3</f>
        <v>PI Name</v>
      </c>
      <c r="AD3" s="406"/>
      <c r="AE3" s="406"/>
      <c r="AF3" s="406"/>
      <c r="AG3" s="406"/>
      <c r="AH3" s="406"/>
      <c r="AI3" s="406"/>
      <c r="AJ3" s="406"/>
      <c r="AL3" s="406" t="str">
        <f>T3</f>
        <v>PI Name</v>
      </c>
      <c r="AM3" s="406"/>
      <c r="AN3" s="406"/>
      <c r="AO3" s="406"/>
      <c r="AP3" s="406"/>
      <c r="AQ3" s="406"/>
      <c r="AR3" s="406"/>
      <c r="AS3" s="406"/>
      <c r="AU3" s="432" t="str">
        <f>AL3</f>
        <v>PI Name</v>
      </c>
      <c r="AV3" s="432"/>
      <c r="AW3" s="432"/>
      <c r="AX3" s="432"/>
      <c r="AY3" s="432"/>
      <c r="AZ3" s="432"/>
      <c r="BA3" s="432"/>
      <c r="BB3" s="408"/>
    </row>
    <row r="4" spans="1:55" ht="15.6" thickBot="1">
      <c r="B4" s="43" t="s">
        <v>8</v>
      </c>
      <c r="C4" s="420"/>
      <c r="D4" s="420"/>
      <c r="E4" s="420"/>
      <c r="F4" s="420"/>
      <c r="G4" s="420"/>
      <c r="H4" s="420"/>
      <c r="I4" s="420"/>
      <c r="K4" s="43" t="s">
        <v>9</v>
      </c>
      <c r="L4" s="420"/>
      <c r="M4" s="420"/>
      <c r="N4" s="420"/>
      <c r="O4" s="420"/>
      <c r="P4" s="420"/>
      <c r="Q4" s="420"/>
      <c r="R4" s="420"/>
      <c r="T4" s="43" t="s">
        <v>10</v>
      </c>
      <c r="U4" s="420"/>
      <c r="V4" s="420"/>
      <c r="W4" s="420"/>
      <c r="X4" s="420"/>
      <c r="Y4" s="420"/>
      <c r="Z4" s="420"/>
      <c r="AA4" s="420"/>
      <c r="AC4" s="43" t="s">
        <v>11</v>
      </c>
      <c r="AD4" s="420"/>
      <c r="AE4" s="420"/>
      <c r="AF4" s="420"/>
      <c r="AG4" s="420"/>
      <c r="AH4" s="420"/>
      <c r="AI4" s="420"/>
      <c r="AJ4" s="420"/>
      <c r="AL4" s="43" t="s">
        <v>12</v>
      </c>
      <c r="AM4" s="420"/>
      <c r="AN4" s="420"/>
      <c r="AO4" s="420"/>
      <c r="AP4" s="420"/>
      <c r="AQ4" s="420"/>
      <c r="AR4" s="420"/>
      <c r="AS4" s="420"/>
      <c r="AU4" s="43" t="s">
        <v>13</v>
      </c>
      <c r="AV4" s="420"/>
      <c r="AW4" s="420"/>
      <c r="AX4" s="420"/>
      <c r="AY4" s="420"/>
      <c r="AZ4" s="420"/>
      <c r="BA4" s="420"/>
      <c r="BB4" s="408"/>
    </row>
    <row r="5" spans="1:55" ht="15.6" thickBot="1">
      <c r="B5" s="26" t="s">
        <v>14</v>
      </c>
      <c r="C5" s="27"/>
      <c r="D5" s="145"/>
      <c r="E5" s="146"/>
      <c r="F5" s="145"/>
      <c r="G5" s="145"/>
      <c r="H5" s="140"/>
      <c r="I5" s="29">
        <f>SUM(G7:H10)</f>
        <v>0</v>
      </c>
      <c r="K5" s="102" t="str">
        <f>B5</f>
        <v>SENIOR/KEY PERSONNEL</v>
      </c>
      <c r="L5" s="103"/>
      <c r="M5" s="116"/>
      <c r="N5" s="117"/>
      <c r="O5" s="116"/>
      <c r="P5" s="116"/>
      <c r="Q5" s="105"/>
      <c r="R5" s="106">
        <f>SUM(P7:Q10)</f>
        <v>0</v>
      </c>
      <c r="T5" s="118" t="str">
        <f>K5</f>
        <v>SENIOR/KEY PERSONNEL</v>
      </c>
      <c r="U5" s="119"/>
      <c r="V5" s="120"/>
      <c r="W5" s="123"/>
      <c r="X5" s="120"/>
      <c r="Y5" s="120"/>
      <c r="Z5" s="121"/>
      <c r="AA5" s="122">
        <f>SUM(Y7:Z10)</f>
        <v>0</v>
      </c>
      <c r="AC5" s="31" t="str">
        <f>T5</f>
        <v>SENIOR/KEY PERSONNEL</v>
      </c>
      <c r="AD5" s="32"/>
      <c r="AE5" s="147"/>
      <c r="AF5" s="150"/>
      <c r="AG5" s="147"/>
      <c r="AH5" s="147"/>
      <c r="AI5" s="148"/>
      <c r="AJ5" s="149">
        <f>SUM(AH7:AI10)</f>
        <v>0</v>
      </c>
      <c r="AL5" s="184" t="str">
        <f>AC5</f>
        <v>SENIOR/KEY PERSONNEL</v>
      </c>
      <c r="AM5" s="185"/>
      <c r="AN5" s="186"/>
      <c r="AO5" s="187"/>
      <c r="AP5" s="186"/>
      <c r="AQ5" s="186"/>
      <c r="AR5" s="188"/>
      <c r="AS5" s="189">
        <f>SUM(AQ7:AR10)</f>
        <v>0</v>
      </c>
      <c r="AU5" s="41" t="str">
        <f>AL5</f>
        <v>SENIOR/KEY PERSONNEL</v>
      </c>
      <c r="AV5" s="42"/>
      <c r="AW5" s="271"/>
      <c r="AX5" s="270"/>
      <c r="AY5" s="270"/>
      <c r="AZ5" s="272" t="s">
        <v>15</v>
      </c>
      <c r="BA5" s="273">
        <f>SUM(AS5,AJ5,AA5,R5,I5)</f>
        <v>0</v>
      </c>
      <c r="BB5" s="372">
        <f>SUM(AY7:AZ10)</f>
        <v>0</v>
      </c>
    </row>
    <row r="6" spans="1:55">
      <c r="B6" s="49" t="s">
        <v>16</v>
      </c>
      <c r="C6" s="80" t="s">
        <v>17</v>
      </c>
      <c r="D6" s="81" t="s">
        <v>18</v>
      </c>
      <c r="E6" s="166" t="s">
        <v>19</v>
      </c>
      <c r="F6" s="78" t="s">
        <v>20</v>
      </c>
      <c r="G6" s="77" t="s">
        <v>21</v>
      </c>
      <c r="H6" s="82" t="s">
        <v>22</v>
      </c>
      <c r="I6" s="77" t="s">
        <v>23</v>
      </c>
      <c r="K6" s="49" t="s">
        <v>16</v>
      </c>
      <c r="L6" s="80" t="s">
        <v>17</v>
      </c>
      <c r="M6" s="81" t="s">
        <v>18</v>
      </c>
      <c r="N6" s="162" t="s">
        <v>19</v>
      </c>
      <c r="O6" s="78" t="s">
        <v>20</v>
      </c>
      <c r="P6" s="77" t="s">
        <v>21</v>
      </c>
      <c r="Q6" s="82" t="s">
        <v>22</v>
      </c>
      <c r="R6" s="77" t="s">
        <v>23</v>
      </c>
      <c r="T6" s="49" t="s">
        <v>16</v>
      </c>
      <c r="U6" s="80" t="s">
        <v>17</v>
      </c>
      <c r="V6" s="81" t="s">
        <v>18</v>
      </c>
      <c r="W6" s="162" t="s">
        <v>19</v>
      </c>
      <c r="X6" s="78" t="s">
        <v>20</v>
      </c>
      <c r="Y6" s="77" t="s">
        <v>21</v>
      </c>
      <c r="Z6" s="82" t="s">
        <v>22</v>
      </c>
      <c r="AA6" s="77" t="s">
        <v>23</v>
      </c>
      <c r="AC6" s="49" t="s">
        <v>16</v>
      </c>
      <c r="AD6" s="80" t="s">
        <v>17</v>
      </c>
      <c r="AE6" s="81" t="s">
        <v>18</v>
      </c>
      <c r="AF6" s="162" t="s">
        <v>19</v>
      </c>
      <c r="AG6" s="78" t="s">
        <v>20</v>
      </c>
      <c r="AH6" s="77" t="s">
        <v>21</v>
      </c>
      <c r="AI6" s="82" t="s">
        <v>22</v>
      </c>
      <c r="AJ6" s="77" t="s">
        <v>23</v>
      </c>
      <c r="AL6" s="49" t="s">
        <v>16</v>
      </c>
      <c r="AM6" s="80" t="s">
        <v>17</v>
      </c>
      <c r="AN6" s="81" t="s">
        <v>18</v>
      </c>
      <c r="AO6" s="162" t="s">
        <v>19</v>
      </c>
      <c r="AP6" s="78" t="s">
        <v>20</v>
      </c>
      <c r="AQ6" s="77" t="s">
        <v>21</v>
      </c>
      <c r="AR6" s="82" t="s">
        <v>22</v>
      </c>
      <c r="AS6" s="77" t="s">
        <v>23</v>
      </c>
      <c r="AU6" s="49" t="s">
        <v>16</v>
      </c>
      <c r="AV6" s="80" t="s">
        <v>17</v>
      </c>
      <c r="AW6" s="166" t="s">
        <v>19</v>
      </c>
      <c r="AX6" s="78" t="s">
        <v>20</v>
      </c>
      <c r="AY6" s="77" t="s">
        <v>21</v>
      </c>
      <c r="AZ6" s="82" t="s">
        <v>22</v>
      </c>
      <c r="BA6" s="77" t="s">
        <v>23</v>
      </c>
      <c r="BB6" s="373"/>
    </row>
    <row r="7" spans="1:55">
      <c r="A7" s="286"/>
      <c r="B7" s="396"/>
      <c r="C7" s="64" t="s">
        <v>24</v>
      </c>
      <c r="D7" s="83">
        <v>0</v>
      </c>
      <c r="E7" s="167">
        <v>0</v>
      </c>
      <c r="F7" s="84">
        <v>0</v>
      </c>
      <c r="G7" s="66">
        <f>ROUND(D7/12*F7,0)</f>
        <v>0</v>
      </c>
      <c r="H7" s="85">
        <f>ROUND(G7*E7,0)</f>
        <v>0</v>
      </c>
      <c r="I7" s="55">
        <f t="shared" ref="I7:I10" si="0">SUM(G7:H7)</f>
        <v>0</v>
      </c>
      <c r="K7" s="79">
        <f t="shared" ref="K7:L10" si="1">B7</f>
        <v>0</v>
      </c>
      <c r="L7" s="79" t="str">
        <f t="shared" si="1"/>
        <v>PI/PD</v>
      </c>
      <c r="M7" s="83">
        <f>ROUND(D7*1.03,0)</f>
        <v>0</v>
      </c>
      <c r="N7" s="163">
        <f>E7</f>
        <v>0</v>
      </c>
      <c r="O7" s="84">
        <v>0</v>
      </c>
      <c r="P7" s="66">
        <f>ROUND(M7/12*O7,0)</f>
        <v>0</v>
      </c>
      <c r="Q7" s="85">
        <f>ROUND(P7*N7,0)</f>
        <v>0</v>
      </c>
      <c r="R7" s="55">
        <f t="shared" ref="R7:R10" si="2">SUM(P7:Q7)</f>
        <v>0</v>
      </c>
      <c r="T7" s="79">
        <f t="shared" ref="T7:U10" si="3">K7</f>
        <v>0</v>
      </c>
      <c r="U7" s="79" t="str">
        <f t="shared" si="3"/>
        <v>PI/PD</v>
      </c>
      <c r="V7" s="83">
        <f>ROUND(M7*1.03,0)</f>
        <v>0</v>
      </c>
      <c r="W7" s="163">
        <f>N7</f>
        <v>0</v>
      </c>
      <c r="X7" s="84">
        <v>0</v>
      </c>
      <c r="Y7" s="66">
        <f>ROUND(V7/12*X7,0)</f>
        <v>0</v>
      </c>
      <c r="Z7" s="85">
        <f>ROUND(Y7*W7,0)</f>
        <v>0</v>
      </c>
      <c r="AA7" s="55">
        <f t="shared" ref="AA7:AA10" si="4">SUM(Y7:Z7)</f>
        <v>0</v>
      </c>
      <c r="AC7" s="79">
        <f t="shared" ref="AC7:AD10" si="5">T7</f>
        <v>0</v>
      </c>
      <c r="AD7" s="79" t="str">
        <f t="shared" si="5"/>
        <v>PI/PD</v>
      </c>
      <c r="AE7" s="83">
        <f>ROUND(V7*1.03,0)</f>
        <v>0</v>
      </c>
      <c r="AF7" s="163">
        <f>W7</f>
        <v>0</v>
      </c>
      <c r="AG7" s="84">
        <v>0</v>
      </c>
      <c r="AH7" s="66">
        <f>ROUND(AE7/12*AG7,0)</f>
        <v>0</v>
      </c>
      <c r="AI7" s="85">
        <f>ROUND(AH7*AF7,0)</f>
        <v>0</v>
      </c>
      <c r="AJ7" s="55">
        <f t="shared" ref="AJ7:AJ10" si="6">SUM(AH7:AI7)</f>
        <v>0</v>
      </c>
      <c r="AL7" s="79">
        <f t="shared" ref="AL7:AM10" si="7">AC7</f>
        <v>0</v>
      </c>
      <c r="AM7" s="79" t="str">
        <f t="shared" si="7"/>
        <v>PI/PD</v>
      </c>
      <c r="AN7" s="83">
        <f>ROUND(AE7*1.03,0)</f>
        <v>0</v>
      </c>
      <c r="AO7" s="163">
        <f>AF7</f>
        <v>0</v>
      </c>
      <c r="AP7" s="84">
        <v>0</v>
      </c>
      <c r="AQ7" s="66">
        <f>ROUND(AN7/12*AP7,0)</f>
        <v>0</v>
      </c>
      <c r="AR7" s="85">
        <f>ROUND(AQ7*AO7,0)</f>
        <v>0</v>
      </c>
      <c r="AS7" s="55">
        <f t="shared" ref="AS7:AS10" si="8">SUM(AQ7:AR7)</f>
        <v>0</v>
      </c>
      <c r="AU7" s="79">
        <f t="shared" ref="AU7:AV10" si="9">AL7</f>
        <v>0</v>
      </c>
      <c r="AV7" s="64" t="str">
        <f t="shared" si="9"/>
        <v>PI/PD</v>
      </c>
      <c r="AW7" s="163">
        <f>E7</f>
        <v>0</v>
      </c>
      <c r="AX7" s="84">
        <f>SUM(AP7,AG7,X7,O7,F7)</f>
        <v>0</v>
      </c>
      <c r="AY7" s="66">
        <f>SUM(AQ7,AH7,Y7,P7,G7)</f>
        <v>0</v>
      </c>
      <c r="AZ7" s="85">
        <f>SUM(AR7,AI7,Z7,Q7,H7)</f>
        <v>0</v>
      </c>
      <c r="BA7" s="55">
        <f t="shared" ref="BA7:BA17" si="10">SUM(AS7,AJ7,AA7,R7,I7)</f>
        <v>0</v>
      </c>
      <c r="BB7" s="374">
        <f>SUM(AY7:AZ7)</f>
        <v>0</v>
      </c>
    </row>
    <row r="8" spans="1:55">
      <c r="B8" s="71"/>
      <c r="C8" s="62"/>
      <c r="D8" s="60">
        <v>0</v>
      </c>
      <c r="E8" s="167"/>
      <c r="F8" s="58">
        <v>0</v>
      </c>
      <c r="G8" s="67">
        <f>ROUND(D8/12*F8,0)</f>
        <v>0</v>
      </c>
      <c r="H8" s="86">
        <f t="shared" ref="H8:H10" si="11">ROUND(G8*E8,0)</f>
        <v>0</v>
      </c>
      <c r="I8" s="57">
        <f t="shared" si="0"/>
        <v>0</v>
      </c>
      <c r="K8" s="71">
        <f t="shared" si="1"/>
        <v>0</v>
      </c>
      <c r="L8" s="71">
        <f t="shared" si="1"/>
        <v>0</v>
      </c>
      <c r="M8" s="60">
        <f t="shared" ref="M8:M10" si="12">ROUND(D8*1.03,0)</f>
        <v>0</v>
      </c>
      <c r="N8" s="164">
        <f>E8</f>
        <v>0</v>
      </c>
      <c r="O8" s="58"/>
      <c r="P8" s="67">
        <f>ROUND(M8/12*O8,0)</f>
        <v>0</v>
      </c>
      <c r="Q8" s="86">
        <f t="shared" ref="Q8:Q10" si="13">ROUND(P8*N8,0)</f>
        <v>0</v>
      </c>
      <c r="R8" s="57">
        <f t="shared" si="2"/>
        <v>0</v>
      </c>
      <c r="T8" s="71">
        <f t="shared" si="3"/>
        <v>0</v>
      </c>
      <c r="U8" s="71">
        <f t="shared" si="3"/>
        <v>0</v>
      </c>
      <c r="V8" s="60">
        <f t="shared" ref="V8:V10" si="14">ROUND(M8*1.03,0)</f>
        <v>0</v>
      </c>
      <c r="W8" s="164">
        <f>N8</f>
        <v>0</v>
      </c>
      <c r="X8" s="58">
        <v>0</v>
      </c>
      <c r="Y8" s="67">
        <f>ROUND(V8/12*X8,0)</f>
        <v>0</v>
      </c>
      <c r="Z8" s="86">
        <f t="shared" ref="Z8:Z10" si="15">ROUND(Y8*W8,0)</f>
        <v>0</v>
      </c>
      <c r="AA8" s="57">
        <f t="shared" si="4"/>
        <v>0</v>
      </c>
      <c r="AC8" s="71">
        <f t="shared" si="5"/>
        <v>0</v>
      </c>
      <c r="AD8" s="71">
        <f t="shared" si="5"/>
        <v>0</v>
      </c>
      <c r="AE8" s="60">
        <f t="shared" ref="AE8:AE10" si="16">ROUND(V8*1.03,0)</f>
        <v>0</v>
      </c>
      <c r="AF8" s="164">
        <f>W8</f>
        <v>0</v>
      </c>
      <c r="AG8" s="58">
        <v>0</v>
      </c>
      <c r="AH8" s="67">
        <f>ROUND(AE8/12*AG8,0)</f>
        <v>0</v>
      </c>
      <c r="AI8" s="86">
        <f t="shared" ref="AI8:AI10" si="17">ROUND(AH8*AF8,0)</f>
        <v>0</v>
      </c>
      <c r="AJ8" s="57">
        <f t="shared" si="6"/>
        <v>0</v>
      </c>
      <c r="AL8" s="71">
        <f t="shared" si="7"/>
        <v>0</v>
      </c>
      <c r="AM8" s="71">
        <f t="shared" si="7"/>
        <v>0</v>
      </c>
      <c r="AN8" s="60">
        <f>ROUND(AE8*1.03,0)</f>
        <v>0</v>
      </c>
      <c r="AO8" s="164">
        <f>AF8</f>
        <v>0</v>
      </c>
      <c r="AP8" s="58">
        <v>0</v>
      </c>
      <c r="AQ8" s="67">
        <f>ROUND(AN8/12*AP8,0)</f>
        <v>0</v>
      </c>
      <c r="AR8" s="86">
        <f t="shared" ref="AR8:AR10" si="18">ROUND(AQ8*AO8,0)</f>
        <v>0</v>
      </c>
      <c r="AS8" s="57">
        <f t="shared" si="8"/>
        <v>0</v>
      </c>
      <c r="AU8" s="71">
        <f t="shared" si="9"/>
        <v>0</v>
      </c>
      <c r="AV8" s="62">
        <f t="shared" si="9"/>
        <v>0</v>
      </c>
      <c r="AW8" s="164">
        <f>E8</f>
        <v>0</v>
      </c>
      <c r="AX8" s="58">
        <f>SUM(AP8,AG8,X8,O8,F8)</f>
        <v>0</v>
      </c>
      <c r="AY8" s="67">
        <f t="shared" ref="AY8:AZ11" si="19">SUM(AQ8,AH8,Y8,P8,G8)</f>
        <v>0</v>
      </c>
      <c r="AZ8" s="86">
        <f t="shared" si="19"/>
        <v>0</v>
      </c>
      <c r="BA8" s="57">
        <f t="shared" si="10"/>
        <v>0</v>
      </c>
      <c r="BB8" s="374">
        <f>SUM(AY8:AZ8)</f>
        <v>0</v>
      </c>
    </row>
    <row r="9" spans="1:55">
      <c r="B9" s="71"/>
      <c r="C9" s="62"/>
      <c r="D9" s="60">
        <v>0</v>
      </c>
      <c r="E9" s="322">
        <v>0</v>
      </c>
      <c r="F9" s="58">
        <v>0</v>
      </c>
      <c r="G9" s="67">
        <f>ROUND(D9/12*F9,0)</f>
        <v>0</v>
      </c>
      <c r="H9" s="86">
        <f t="shared" si="11"/>
        <v>0</v>
      </c>
      <c r="I9" s="57">
        <f t="shared" si="0"/>
        <v>0</v>
      </c>
      <c r="K9" s="71">
        <f t="shared" si="1"/>
        <v>0</v>
      </c>
      <c r="L9" s="71">
        <f t="shared" si="1"/>
        <v>0</v>
      </c>
      <c r="M9" s="60">
        <f t="shared" si="12"/>
        <v>0</v>
      </c>
      <c r="N9" s="323">
        <f>E9</f>
        <v>0</v>
      </c>
      <c r="O9" s="58">
        <v>0</v>
      </c>
      <c r="P9" s="67">
        <f>ROUND(M9/12*O9,0)</f>
        <v>0</v>
      </c>
      <c r="Q9" s="86">
        <f t="shared" si="13"/>
        <v>0</v>
      </c>
      <c r="R9" s="57">
        <f t="shared" si="2"/>
        <v>0</v>
      </c>
      <c r="T9" s="71">
        <f t="shared" si="3"/>
        <v>0</v>
      </c>
      <c r="U9" s="71">
        <f t="shared" si="3"/>
        <v>0</v>
      </c>
      <c r="V9" s="60">
        <f t="shared" si="14"/>
        <v>0</v>
      </c>
      <c r="W9" s="323">
        <f>N9</f>
        <v>0</v>
      </c>
      <c r="X9" s="58">
        <v>0</v>
      </c>
      <c r="Y9" s="67">
        <f>ROUND(V9/12*X9,0)</f>
        <v>0</v>
      </c>
      <c r="Z9" s="86">
        <f t="shared" si="15"/>
        <v>0</v>
      </c>
      <c r="AA9" s="57">
        <f t="shared" si="4"/>
        <v>0</v>
      </c>
      <c r="AC9" s="71">
        <f t="shared" si="5"/>
        <v>0</v>
      </c>
      <c r="AD9" s="71">
        <f t="shared" si="5"/>
        <v>0</v>
      </c>
      <c r="AE9" s="60">
        <f t="shared" si="16"/>
        <v>0</v>
      </c>
      <c r="AF9" s="323">
        <f>W9</f>
        <v>0</v>
      </c>
      <c r="AG9" s="58">
        <v>0</v>
      </c>
      <c r="AH9" s="67">
        <f>ROUND(AE9/12*AG9,0)</f>
        <v>0</v>
      </c>
      <c r="AI9" s="86">
        <f t="shared" si="17"/>
        <v>0</v>
      </c>
      <c r="AJ9" s="57">
        <f t="shared" si="6"/>
        <v>0</v>
      </c>
      <c r="AL9" s="71">
        <f t="shared" si="7"/>
        <v>0</v>
      </c>
      <c r="AM9" s="71">
        <f t="shared" si="7"/>
        <v>0</v>
      </c>
      <c r="AN9" s="60">
        <f t="shared" ref="AN9:AN10" si="20">ROUND(AE9*1.03,0)</f>
        <v>0</v>
      </c>
      <c r="AO9" s="323">
        <f>AF9</f>
        <v>0</v>
      </c>
      <c r="AP9" s="58">
        <v>0</v>
      </c>
      <c r="AQ9" s="67">
        <f>ROUND(AN9/12*AP9,0)</f>
        <v>0</v>
      </c>
      <c r="AR9" s="86">
        <f t="shared" si="18"/>
        <v>0</v>
      </c>
      <c r="AS9" s="57">
        <f t="shared" si="8"/>
        <v>0</v>
      </c>
      <c r="AU9" s="71">
        <f t="shared" si="9"/>
        <v>0</v>
      </c>
      <c r="AV9" s="62">
        <f t="shared" si="9"/>
        <v>0</v>
      </c>
      <c r="AW9" s="323">
        <f>E9</f>
        <v>0</v>
      </c>
      <c r="AX9" s="58">
        <f t="shared" ref="AX9:AX10" si="21">SUM(AP9,AG9,X9,O9,F9)</f>
        <v>0</v>
      </c>
      <c r="AY9" s="67">
        <f t="shared" si="19"/>
        <v>0</v>
      </c>
      <c r="AZ9" s="86">
        <f t="shared" si="19"/>
        <v>0</v>
      </c>
      <c r="BA9" s="57">
        <f>SUM(AS9,AJ9,AA9,R9,I9)</f>
        <v>0</v>
      </c>
      <c r="BB9" s="374">
        <f>SUM(AY9:AZ9)</f>
        <v>0</v>
      </c>
    </row>
    <row r="10" spans="1:55" ht="15.6" thickBot="1">
      <c r="B10" s="47"/>
      <c r="C10" s="63"/>
      <c r="D10" s="61">
        <v>0</v>
      </c>
      <c r="E10" s="168">
        <v>0</v>
      </c>
      <c r="F10" s="59">
        <v>0</v>
      </c>
      <c r="G10" s="69">
        <f>ROUND(D10/12*F10,0)</f>
        <v>0</v>
      </c>
      <c r="H10" s="87">
        <f t="shared" si="11"/>
        <v>0</v>
      </c>
      <c r="I10" s="56">
        <f t="shared" si="0"/>
        <v>0</v>
      </c>
      <c r="K10" s="47">
        <f t="shared" si="1"/>
        <v>0</v>
      </c>
      <c r="L10" s="47">
        <f t="shared" si="1"/>
        <v>0</v>
      </c>
      <c r="M10" s="61">
        <f t="shared" si="12"/>
        <v>0</v>
      </c>
      <c r="N10" s="165">
        <f>E10</f>
        <v>0</v>
      </c>
      <c r="O10" s="59">
        <v>0</v>
      </c>
      <c r="P10" s="69">
        <f>ROUND(M10/12*O10,0)</f>
        <v>0</v>
      </c>
      <c r="Q10" s="87">
        <f t="shared" si="13"/>
        <v>0</v>
      </c>
      <c r="R10" s="56">
        <f t="shared" si="2"/>
        <v>0</v>
      </c>
      <c r="T10" s="47">
        <f t="shared" si="3"/>
        <v>0</v>
      </c>
      <c r="U10" s="47">
        <f t="shared" si="3"/>
        <v>0</v>
      </c>
      <c r="V10" s="61">
        <f t="shared" si="14"/>
        <v>0</v>
      </c>
      <c r="W10" s="165">
        <f>N10</f>
        <v>0</v>
      </c>
      <c r="X10" s="59">
        <v>0</v>
      </c>
      <c r="Y10" s="69">
        <f>ROUND(V10/12*X10,0)</f>
        <v>0</v>
      </c>
      <c r="Z10" s="87">
        <f t="shared" si="15"/>
        <v>0</v>
      </c>
      <c r="AA10" s="56">
        <f t="shared" si="4"/>
        <v>0</v>
      </c>
      <c r="AC10" s="47">
        <f t="shared" si="5"/>
        <v>0</v>
      </c>
      <c r="AD10" s="47">
        <f t="shared" si="5"/>
        <v>0</v>
      </c>
      <c r="AE10" s="61">
        <f t="shared" si="16"/>
        <v>0</v>
      </c>
      <c r="AF10" s="165">
        <f>W10</f>
        <v>0</v>
      </c>
      <c r="AG10" s="59">
        <v>0</v>
      </c>
      <c r="AH10" s="69">
        <f>ROUND(AE10/12*AG10,0)</f>
        <v>0</v>
      </c>
      <c r="AI10" s="87">
        <f t="shared" si="17"/>
        <v>0</v>
      </c>
      <c r="AJ10" s="56">
        <f t="shared" si="6"/>
        <v>0</v>
      </c>
      <c r="AL10" s="47">
        <f t="shared" si="7"/>
        <v>0</v>
      </c>
      <c r="AM10" s="47">
        <f t="shared" si="7"/>
        <v>0</v>
      </c>
      <c r="AN10" s="61">
        <f t="shared" si="20"/>
        <v>0</v>
      </c>
      <c r="AO10" s="165">
        <f>AF10</f>
        <v>0</v>
      </c>
      <c r="AP10" s="59">
        <v>0</v>
      </c>
      <c r="AQ10" s="69">
        <f>ROUND(AN10/12*AP10,0)</f>
        <v>0</v>
      </c>
      <c r="AR10" s="87">
        <f t="shared" si="18"/>
        <v>0</v>
      </c>
      <c r="AS10" s="56">
        <f t="shared" si="8"/>
        <v>0</v>
      </c>
      <c r="AU10" s="47">
        <f t="shared" si="9"/>
        <v>0</v>
      </c>
      <c r="AV10" s="63">
        <f t="shared" si="9"/>
        <v>0</v>
      </c>
      <c r="AW10" s="165">
        <f>E10</f>
        <v>0</v>
      </c>
      <c r="AX10" s="59">
        <f t="shared" si="21"/>
        <v>0</v>
      </c>
      <c r="AY10" s="69">
        <f t="shared" si="19"/>
        <v>0</v>
      </c>
      <c r="AZ10" s="87">
        <f t="shared" si="19"/>
        <v>0</v>
      </c>
      <c r="BA10" s="56">
        <f>SUM(AS10,AJ10,AA10,R10,I10)</f>
        <v>0</v>
      </c>
      <c r="BB10" s="365">
        <f>SUM(AY10:AZ10)</f>
        <v>0</v>
      </c>
    </row>
    <row r="11" spans="1:55" ht="15.6" thickBot="1">
      <c r="B11" s="334" t="s">
        <v>25</v>
      </c>
      <c r="C11" s="346"/>
      <c r="D11" s="346"/>
      <c r="E11" s="347"/>
      <c r="F11" s="348"/>
      <c r="G11" s="349">
        <f>SUM(G7:G10)</f>
        <v>0</v>
      </c>
      <c r="H11" s="350">
        <f>SUM(H7:H10)</f>
        <v>0</v>
      </c>
      <c r="I11" s="351">
        <f>SUM(I7:I10)</f>
        <v>0</v>
      </c>
      <c r="K11" s="334" t="s">
        <v>25</v>
      </c>
      <c r="L11" s="346"/>
      <c r="M11" s="346"/>
      <c r="N11" s="347"/>
      <c r="O11" s="348"/>
      <c r="P11" s="349">
        <f>SUM(P7:P10)</f>
        <v>0</v>
      </c>
      <c r="Q11" s="350">
        <f>SUM(Q7:Q10)</f>
        <v>0</v>
      </c>
      <c r="R11" s="351">
        <f>SUM(R7:R10)</f>
        <v>0</v>
      </c>
      <c r="T11" s="334" t="s">
        <v>25</v>
      </c>
      <c r="U11" s="346"/>
      <c r="V11" s="346"/>
      <c r="W11" s="347"/>
      <c r="X11" s="348"/>
      <c r="Y11" s="349">
        <f>SUM(Y7:Y10)</f>
        <v>0</v>
      </c>
      <c r="Z11" s="350">
        <f>SUM(Z7:Z10)</f>
        <v>0</v>
      </c>
      <c r="AA11" s="351">
        <f>SUM(AA7:AA10)</f>
        <v>0</v>
      </c>
      <c r="AC11" s="334" t="s">
        <v>25</v>
      </c>
      <c r="AD11" s="346"/>
      <c r="AE11" s="346"/>
      <c r="AF11" s="347"/>
      <c r="AG11" s="348"/>
      <c r="AH11" s="349">
        <f>SUM(AH7:AH10)</f>
        <v>0</v>
      </c>
      <c r="AI11" s="350">
        <f>SUM(AI7:AI10)</f>
        <v>0</v>
      </c>
      <c r="AJ11" s="351">
        <f>SUM(AJ7:AJ10)</f>
        <v>0</v>
      </c>
      <c r="AL11" s="334" t="s">
        <v>25</v>
      </c>
      <c r="AM11" s="346"/>
      <c r="AN11" s="346"/>
      <c r="AO11" s="347"/>
      <c r="AP11" s="348"/>
      <c r="AQ11" s="349">
        <f>SUM(AQ7:AQ10)</f>
        <v>0</v>
      </c>
      <c r="AR11" s="350">
        <f>SUM(AR7:AR10)</f>
        <v>0</v>
      </c>
      <c r="AS11" s="351">
        <f>SUM(AS7:AS10)</f>
        <v>0</v>
      </c>
      <c r="AU11" s="334" t="s">
        <v>25</v>
      </c>
      <c r="AV11" s="346"/>
      <c r="AW11" s="346"/>
      <c r="AX11" s="347"/>
      <c r="AY11" s="349">
        <f t="shared" si="19"/>
        <v>0</v>
      </c>
      <c r="AZ11" s="350">
        <f>SUM(AR11,AI11,Z11,Q11,H11)</f>
        <v>0</v>
      </c>
      <c r="BA11" s="351">
        <f>SUM(AS11,AJ11,AA11,R11,I11)</f>
        <v>0</v>
      </c>
      <c r="BB11" s="372">
        <f>SUM(BA7:BA10)</f>
        <v>0</v>
      </c>
    </row>
    <row r="12" spans="1:55" ht="15.6" thickBot="1">
      <c r="B12" s="26" t="s">
        <v>26</v>
      </c>
      <c r="C12" s="27"/>
      <c r="D12" s="145"/>
      <c r="E12" s="180"/>
      <c r="F12" s="146"/>
      <c r="G12" s="145"/>
      <c r="H12" s="140"/>
      <c r="I12" s="29">
        <f>SUM(G14:H16,G19:H21)</f>
        <v>0</v>
      </c>
      <c r="K12" s="102" t="str">
        <f>B12</f>
        <v>OTHER PERSONNEL</v>
      </c>
      <c r="L12" s="103"/>
      <c r="M12" s="116"/>
      <c r="N12" s="176"/>
      <c r="O12" s="117"/>
      <c r="P12" s="116"/>
      <c r="Q12" s="105"/>
      <c r="R12" s="106">
        <f>SUM(P14:Q16,P19:Q21)</f>
        <v>0</v>
      </c>
      <c r="T12" s="118" t="str">
        <f>K12</f>
        <v>OTHER PERSONNEL</v>
      </c>
      <c r="U12" s="119"/>
      <c r="V12" s="120"/>
      <c r="W12" s="172"/>
      <c r="X12" s="123"/>
      <c r="Y12" s="120"/>
      <c r="Z12" s="121"/>
      <c r="AA12" s="122">
        <f>SUM(Y14:Z16,Y19:Z21)</f>
        <v>0</v>
      </c>
      <c r="AC12" s="31" t="str">
        <f>T12</f>
        <v>OTHER PERSONNEL</v>
      </c>
      <c r="AD12" s="32"/>
      <c r="AE12" s="147"/>
      <c r="AF12" s="150"/>
      <c r="AG12" s="150"/>
      <c r="AH12" s="147"/>
      <c r="AI12" s="148"/>
      <c r="AJ12" s="149">
        <f>SUM(AH14:AI16,AH19:AI21)</f>
        <v>0</v>
      </c>
      <c r="AL12" s="184" t="str">
        <f>AC12</f>
        <v>OTHER PERSONNEL</v>
      </c>
      <c r="AM12" s="185"/>
      <c r="AN12" s="186"/>
      <c r="AO12" s="187"/>
      <c r="AP12" s="187"/>
      <c r="AQ12" s="186"/>
      <c r="AR12" s="188"/>
      <c r="AS12" s="189">
        <f>SUM(AQ14:AR16,AQ19:AR21)</f>
        <v>0</v>
      </c>
      <c r="AU12" s="41" t="str">
        <f>AL12</f>
        <v>OTHER PERSONNEL</v>
      </c>
      <c r="AV12" s="42"/>
      <c r="AW12" s="274"/>
      <c r="AX12" s="271"/>
      <c r="AY12" s="270"/>
      <c r="AZ12" s="272" t="s">
        <v>15</v>
      </c>
      <c r="BA12" s="273">
        <f t="shared" si="10"/>
        <v>0</v>
      </c>
      <c r="BB12" s="372">
        <f>SUM(BA14:BA16,BA19:BA21)</f>
        <v>0</v>
      </c>
      <c r="BC12" s="364"/>
    </row>
    <row r="13" spans="1:55" ht="15.6" thickBot="1">
      <c r="A13" s="286"/>
      <c r="B13" s="49" t="s">
        <v>16</v>
      </c>
      <c r="C13" s="48" t="s">
        <v>17</v>
      </c>
      <c r="D13" s="52" t="s">
        <v>18</v>
      </c>
      <c r="E13" s="166" t="s">
        <v>19</v>
      </c>
      <c r="F13" s="51" t="s">
        <v>20</v>
      </c>
      <c r="G13" s="52" t="s">
        <v>21</v>
      </c>
      <c r="H13" s="50" t="s">
        <v>22</v>
      </c>
      <c r="I13" s="36" t="s">
        <v>23</v>
      </c>
      <c r="K13" s="49" t="s">
        <v>16</v>
      </c>
      <c r="L13" s="48" t="s">
        <v>17</v>
      </c>
      <c r="M13" s="52" t="s">
        <v>18</v>
      </c>
      <c r="N13" s="166" t="s">
        <v>19</v>
      </c>
      <c r="O13" s="51" t="s">
        <v>20</v>
      </c>
      <c r="P13" s="52" t="s">
        <v>21</v>
      </c>
      <c r="Q13" s="50" t="s">
        <v>22</v>
      </c>
      <c r="R13" s="36" t="s">
        <v>23</v>
      </c>
      <c r="T13" s="49" t="s">
        <v>16</v>
      </c>
      <c r="U13" s="48" t="s">
        <v>17</v>
      </c>
      <c r="V13" s="52" t="s">
        <v>18</v>
      </c>
      <c r="W13" s="166" t="s">
        <v>19</v>
      </c>
      <c r="X13" s="51" t="s">
        <v>20</v>
      </c>
      <c r="Y13" s="52" t="s">
        <v>21</v>
      </c>
      <c r="Z13" s="50" t="s">
        <v>22</v>
      </c>
      <c r="AA13" s="36" t="s">
        <v>23</v>
      </c>
      <c r="AC13" s="49" t="s">
        <v>16</v>
      </c>
      <c r="AD13" s="48" t="s">
        <v>17</v>
      </c>
      <c r="AE13" s="52" t="s">
        <v>18</v>
      </c>
      <c r="AF13" s="166" t="s">
        <v>19</v>
      </c>
      <c r="AG13" s="51" t="s">
        <v>20</v>
      </c>
      <c r="AH13" s="52" t="s">
        <v>21</v>
      </c>
      <c r="AI13" s="50" t="s">
        <v>22</v>
      </c>
      <c r="AJ13" s="36" t="s">
        <v>23</v>
      </c>
      <c r="AL13" s="49" t="s">
        <v>16</v>
      </c>
      <c r="AM13" s="48" t="s">
        <v>17</v>
      </c>
      <c r="AN13" s="52" t="s">
        <v>18</v>
      </c>
      <c r="AO13" s="166" t="s">
        <v>19</v>
      </c>
      <c r="AP13" s="51" t="s">
        <v>20</v>
      </c>
      <c r="AQ13" s="52" t="s">
        <v>21</v>
      </c>
      <c r="AR13" s="50" t="s">
        <v>22</v>
      </c>
      <c r="AS13" s="36" t="s">
        <v>23</v>
      </c>
      <c r="AU13" s="49" t="s">
        <v>16</v>
      </c>
      <c r="AV13" s="48" t="s">
        <v>17</v>
      </c>
      <c r="AW13" s="166" t="s">
        <v>19</v>
      </c>
      <c r="AX13" s="51" t="s">
        <v>20</v>
      </c>
      <c r="AY13" s="52" t="s">
        <v>21</v>
      </c>
      <c r="AZ13" s="50" t="s">
        <v>22</v>
      </c>
      <c r="BA13" s="52" t="s">
        <v>23</v>
      </c>
      <c r="BB13" s="373"/>
    </row>
    <row r="14" spans="1:55">
      <c r="A14" s="286"/>
      <c r="B14" s="64"/>
      <c r="C14" s="62"/>
      <c r="D14" s="65">
        <v>0</v>
      </c>
      <c r="E14" s="167">
        <v>0</v>
      </c>
      <c r="F14" s="58">
        <v>0</v>
      </c>
      <c r="G14" s="66">
        <f>ROUND(D14/12*F14,0)</f>
        <v>0</v>
      </c>
      <c r="H14" s="85">
        <f>ROUND(G14*E14,0)</f>
        <v>0</v>
      </c>
      <c r="I14" s="55">
        <f>SUM(G14:H14)</f>
        <v>0</v>
      </c>
      <c r="K14" s="64">
        <f t="shared" ref="K14:L16" si="22">B14</f>
        <v>0</v>
      </c>
      <c r="L14" s="79">
        <f t="shared" si="22"/>
        <v>0</v>
      </c>
      <c r="M14" s="83">
        <f>ROUND(D14*1.03,0)</f>
        <v>0</v>
      </c>
      <c r="N14" s="163">
        <f>E14</f>
        <v>0</v>
      </c>
      <c r="O14" s="58">
        <v>0</v>
      </c>
      <c r="P14" s="66">
        <f>ROUND(M14/12*O14,0)</f>
        <v>0</v>
      </c>
      <c r="Q14" s="85">
        <f>ROUND(P14*N14,0)</f>
        <v>0</v>
      </c>
      <c r="R14" s="55">
        <f>SUM(P14:Q14)</f>
        <v>0</v>
      </c>
      <c r="T14" s="64">
        <f t="shared" ref="T14:U16" si="23">K14</f>
        <v>0</v>
      </c>
      <c r="U14" s="79">
        <f t="shared" si="23"/>
        <v>0</v>
      </c>
      <c r="V14" s="83">
        <f>ROUND(M14*1.03,0)</f>
        <v>0</v>
      </c>
      <c r="W14" s="163">
        <f>N14</f>
        <v>0</v>
      </c>
      <c r="X14" s="58">
        <v>0</v>
      </c>
      <c r="Y14" s="66">
        <f>ROUND(V14/12*X14,0)</f>
        <v>0</v>
      </c>
      <c r="Z14" s="85">
        <f>ROUND(Y14*W14,0)</f>
        <v>0</v>
      </c>
      <c r="AA14" s="55">
        <f>SUM(Y14:Z14)</f>
        <v>0</v>
      </c>
      <c r="AC14" s="64"/>
      <c r="AD14" s="79">
        <f>U14</f>
        <v>0</v>
      </c>
      <c r="AE14" s="83">
        <f>ROUND(V14*1.03,0)</f>
        <v>0</v>
      </c>
      <c r="AF14" s="167">
        <f>W14</f>
        <v>0</v>
      </c>
      <c r="AG14" s="58">
        <v>0</v>
      </c>
      <c r="AH14" s="66">
        <f>ROUND(AE14/12*AG14,0)</f>
        <v>0</v>
      </c>
      <c r="AI14" s="85">
        <f>ROUND(AH14*AF14,0)</f>
        <v>0</v>
      </c>
      <c r="AJ14" s="55">
        <f>SUM(AH14:AI14)</f>
        <v>0</v>
      </c>
      <c r="AL14" s="64"/>
      <c r="AM14" s="79">
        <f>AD14</f>
        <v>0</v>
      </c>
      <c r="AN14" s="83">
        <f>ROUND(AE14*1.03,0)</f>
        <v>0</v>
      </c>
      <c r="AO14" s="167">
        <f>AF14</f>
        <v>0</v>
      </c>
      <c r="AP14" s="58">
        <v>0</v>
      </c>
      <c r="AQ14" s="66">
        <f>ROUND(AN14/12*AP14,0)</f>
        <v>0</v>
      </c>
      <c r="AR14" s="85">
        <f>ROUND(AQ14*AO14,0)</f>
        <v>0</v>
      </c>
      <c r="AS14" s="55">
        <f>SUM(AQ14:AR14)</f>
        <v>0</v>
      </c>
      <c r="AU14" s="64">
        <f t="shared" ref="AU14:AV16" si="24">AL14</f>
        <v>0</v>
      </c>
      <c r="AV14" s="62">
        <f t="shared" si="24"/>
        <v>0</v>
      </c>
      <c r="AW14" s="167">
        <f>E14</f>
        <v>0</v>
      </c>
      <c r="AX14" s="84">
        <f>SUM(AP14,AG14,X14,O14,F14)</f>
        <v>0</v>
      </c>
      <c r="AY14" s="66">
        <f>SUM(AQ14,AH14,Y14,P14,G14)</f>
        <v>0</v>
      </c>
      <c r="AZ14" s="85">
        <f>SUM(AR14,AI14,Z14,Q14,H14)</f>
        <v>0</v>
      </c>
      <c r="BA14" s="55">
        <f t="shared" si="10"/>
        <v>0</v>
      </c>
      <c r="BB14" s="374">
        <f>SUM(AY14:AZ14)</f>
        <v>0</v>
      </c>
    </row>
    <row r="15" spans="1:55">
      <c r="A15" s="286"/>
      <c r="B15" s="62"/>
      <c r="C15" s="62"/>
      <c r="D15" s="65">
        <v>0</v>
      </c>
      <c r="E15" s="167">
        <v>0</v>
      </c>
      <c r="F15" s="58">
        <v>0</v>
      </c>
      <c r="G15" s="67">
        <f t="shared" ref="G15:G16" si="25">ROUND(D15/12*F15,0)</f>
        <v>0</v>
      </c>
      <c r="H15" s="86">
        <f t="shared" ref="H15" si="26">ROUND(G15*E15,0)</f>
        <v>0</v>
      </c>
      <c r="I15" s="57">
        <f>SUM(G15:H15)</f>
        <v>0</v>
      </c>
      <c r="K15" s="62">
        <f t="shared" si="22"/>
        <v>0</v>
      </c>
      <c r="L15" s="71">
        <f t="shared" si="22"/>
        <v>0</v>
      </c>
      <c r="M15" s="60">
        <f t="shared" ref="M15:M16" si="27">ROUND(D15*1.03,0)</f>
        <v>0</v>
      </c>
      <c r="N15" s="164">
        <f>E15</f>
        <v>0</v>
      </c>
      <c r="O15" s="58">
        <v>0</v>
      </c>
      <c r="P15" s="67">
        <f t="shared" ref="P15:P16" si="28">ROUND(M15/12*O15,0)</f>
        <v>0</v>
      </c>
      <c r="Q15" s="86">
        <f t="shared" ref="Q15" si="29">ROUND(P15*N15,0)</f>
        <v>0</v>
      </c>
      <c r="R15" s="57">
        <f>SUM(P15:Q15)</f>
        <v>0</v>
      </c>
      <c r="T15" s="62">
        <f t="shared" si="23"/>
        <v>0</v>
      </c>
      <c r="U15" s="71">
        <f t="shared" si="23"/>
        <v>0</v>
      </c>
      <c r="V15" s="60">
        <f t="shared" ref="V15:V16" si="30">ROUND(M15*1.03,0)</f>
        <v>0</v>
      </c>
      <c r="W15" s="164">
        <f>N15</f>
        <v>0</v>
      </c>
      <c r="X15" s="58">
        <v>0</v>
      </c>
      <c r="Y15" s="67">
        <f t="shared" ref="Y15:Y16" si="31">ROUND(V15/12*X15,0)</f>
        <v>0</v>
      </c>
      <c r="Z15" s="86">
        <f t="shared" ref="Z15" si="32">ROUND(Y15*W15,0)</f>
        <v>0</v>
      </c>
      <c r="AA15" s="57">
        <f>SUM(Y15:Z15)</f>
        <v>0</v>
      </c>
      <c r="AC15" s="62"/>
      <c r="AD15" s="71">
        <f>U15</f>
        <v>0</v>
      </c>
      <c r="AE15" s="60">
        <f t="shared" ref="AE15:AE16" si="33">ROUND(V15*1.03,0)</f>
        <v>0</v>
      </c>
      <c r="AF15" s="167">
        <f>W15</f>
        <v>0</v>
      </c>
      <c r="AG15" s="58">
        <v>0</v>
      </c>
      <c r="AH15" s="67">
        <f t="shared" ref="AH15:AH16" si="34">ROUND(AE15/12*AG15,0)</f>
        <v>0</v>
      </c>
      <c r="AI15" s="86">
        <f t="shared" ref="AI15" si="35">ROUND(AH15*AF15,0)</f>
        <v>0</v>
      </c>
      <c r="AJ15" s="57">
        <f>SUM(AH15:AI15)</f>
        <v>0</v>
      </c>
      <c r="AL15" s="62"/>
      <c r="AM15" s="71">
        <f>AD15</f>
        <v>0</v>
      </c>
      <c r="AN15" s="60">
        <f t="shared" ref="AN15:AN16" si="36">ROUND(AE15*1.03,0)</f>
        <v>0</v>
      </c>
      <c r="AO15" s="167">
        <f>AF15</f>
        <v>0</v>
      </c>
      <c r="AP15" s="58">
        <v>0</v>
      </c>
      <c r="AQ15" s="67">
        <f t="shared" ref="AQ15:AQ16" si="37">ROUND(AN15/12*AP15,0)</f>
        <v>0</v>
      </c>
      <c r="AR15" s="86">
        <f t="shared" ref="AR15" si="38">ROUND(AQ15*AO15,0)</f>
        <v>0</v>
      </c>
      <c r="AS15" s="57">
        <f>SUM(AQ15:AR15)</f>
        <v>0</v>
      </c>
      <c r="AU15" s="62">
        <f t="shared" si="24"/>
        <v>0</v>
      </c>
      <c r="AV15" s="62">
        <f t="shared" si="24"/>
        <v>0</v>
      </c>
      <c r="AW15" s="167">
        <f>E15</f>
        <v>0</v>
      </c>
      <c r="AX15" s="58">
        <f>SUM(AP15,AG15,X15,O15,F15)</f>
        <v>0</v>
      </c>
      <c r="AY15" s="67">
        <f t="shared" ref="AY15:AZ16" si="39">SUM(AQ15,AH15,Y15,P15,G15)</f>
        <v>0</v>
      </c>
      <c r="AZ15" s="86">
        <f t="shared" si="39"/>
        <v>0</v>
      </c>
      <c r="BA15" s="57">
        <f t="shared" si="10"/>
        <v>0</v>
      </c>
      <c r="BB15" s="374">
        <f>SUM(AY15:AZ15)</f>
        <v>0</v>
      </c>
    </row>
    <row r="16" spans="1:55" ht="15.6" thickBot="1">
      <c r="A16" s="286"/>
      <c r="B16" s="63"/>
      <c r="C16" s="63"/>
      <c r="D16" s="68">
        <v>0</v>
      </c>
      <c r="E16" s="168">
        <v>0</v>
      </c>
      <c r="F16" s="59">
        <v>0</v>
      </c>
      <c r="G16" s="69">
        <f t="shared" si="25"/>
        <v>0</v>
      </c>
      <c r="H16" s="87">
        <f>ROUND(G16*E16,0)</f>
        <v>0</v>
      </c>
      <c r="I16" s="56">
        <f>SUM(G16:H16)</f>
        <v>0</v>
      </c>
      <c r="K16" s="62">
        <f t="shared" si="22"/>
        <v>0</v>
      </c>
      <c r="L16" s="71">
        <f t="shared" si="22"/>
        <v>0</v>
      </c>
      <c r="M16" s="60">
        <f t="shared" si="27"/>
        <v>0</v>
      </c>
      <c r="N16" s="164">
        <f>E16</f>
        <v>0</v>
      </c>
      <c r="O16" s="58">
        <v>0</v>
      </c>
      <c r="P16" s="69">
        <f t="shared" si="28"/>
        <v>0</v>
      </c>
      <c r="Q16" s="87">
        <f>ROUND(P16*N16,0)</f>
        <v>0</v>
      </c>
      <c r="R16" s="56">
        <f>SUM(P16:Q16)</f>
        <v>0</v>
      </c>
      <c r="T16" s="63">
        <f t="shared" si="23"/>
        <v>0</v>
      </c>
      <c r="U16" s="71">
        <f t="shared" si="23"/>
        <v>0</v>
      </c>
      <c r="V16" s="60">
        <f t="shared" si="30"/>
        <v>0</v>
      </c>
      <c r="W16" s="164">
        <f>N16</f>
        <v>0</v>
      </c>
      <c r="X16" s="59">
        <v>0</v>
      </c>
      <c r="Y16" s="69">
        <f t="shared" si="31"/>
        <v>0</v>
      </c>
      <c r="Z16" s="87">
        <f>ROUND(Y16*W16,0)</f>
        <v>0</v>
      </c>
      <c r="AA16" s="56">
        <f>SUM(Y16:Z16)</f>
        <v>0</v>
      </c>
      <c r="AC16" s="63"/>
      <c r="AD16" s="71">
        <f>U16</f>
        <v>0</v>
      </c>
      <c r="AE16" s="60">
        <f t="shared" si="33"/>
        <v>0</v>
      </c>
      <c r="AF16" s="168">
        <f>W16</f>
        <v>0</v>
      </c>
      <c r="AG16" s="59">
        <v>0</v>
      </c>
      <c r="AH16" s="69">
        <f t="shared" si="34"/>
        <v>0</v>
      </c>
      <c r="AI16" s="87">
        <f>ROUND(AH16*AF16,0)</f>
        <v>0</v>
      </c>
      <c r="AJ16" s="56">
        <f>SUM(AH16:AI16)</f>
        <v>0</v>
      </c>
      <c r="AL16" s="62"/>
      <c r="AM16" s="71">
        <f>AD16</f>
        <v>0</v>
      </c>
      <c r="AN16" s="60">
        <f t="shared" si="36"/>
        <v>0</v>
      </c>
      <c r="AO16" s="167">
        <f>AF16</f>
        <v>0</v>
      </c>
      <c r="AP16" s="58">
        <v>0</v>
      </c>
      <c r="AQ16" s="67">
        <f t="shared" si="37"/>
        <v>0</v>
      </c>
      <c r="AR16" s="86">
        <f>ROUND(AQ16*AO16,0)</f>
        <v>0</v>
      </c>
      <c r="AS16" s="57">
        <f>SUM(AQ16:AR16)</f>
        <v>0</v>
      </c>
      <c r="AU16" s="62">
        <f t="shared" si="24"/>
        <v>0</v>
      </c>
      <c r="AV16" s="62">
        <f t="shared" si="24"/>
        <v>0</v>
      </c>
      <c r="AW16" s="167">
        <f>E16</f>
        <v>0</v>
      </c>
      <c r="AX16" s="58">
        <f t="shared" ref="AX16" si="40">SUM(AP16,AG16,X16,O16,F16)</f>
        <v>0</v>
      </c>
      <c r="AY16" s="69">
        <f t="shared" si="39"/>
        <v>0</v>
      </c>
      <c r="AZ16" s="87">
        <f>ROUND(AY16*AW16,0)</f>
        <v>0</v>
      </c>
      <c r="BA16" s="56">
        <f t="shared" si="10"/>
        <v>0</v>
      </c>
      <c r="BB16" s="375">
        <f>SUM(AY16:AZ16)</f>
        <v>0</v>
      </c>
    </row>
    <row r="17" spans="2:54" ht="15.6" thickBot="1">
      <c r="B17" s="35" t="s">
        <v>27</v>
      </c>
      <c r="C17" s="319"/>
      <c r="D17" s="319"/>
      <c r="E17" s="367"/>
      <c r="F17" s="361"/>
      <c r="G17" s="331">
        <f>SUM(G14:G16)</f>
        <v>0</v>
      </c>
      <c r="H17" s="332">
        <f>SUM(H14:H16)</f>
        <v>0</v>
      </c>
      <c r="I17" s="333">
        <f>SUM(I14:I16)</f>
        <v>0</v>
      </c>
      <c r="K17" s="35" t="s">
        <v>27</v>
      </c>
      <c r="L17" s="319"/>
      <c r="M17" s="319"/>
      <c r="N17" s="367"/>
      <c r="O17" s="361"/>
      <c r="P17" s="33">
        <f>SUM(P14:P16)</f>
        <v>0</v>
      </c>
      <c r="Q17" s="34">
        <f>SUM(Q14:Q16)</f>
        <v>0</v>
      </c>
      <c r="R17" s="53">
        <f>SUM(R14:R16)</f>
        <v>0</v>
      </c>
      <c r="T17" s="35" t="s">
        <v>27</v>
      </c>
      <c r="U17" s="319"/>
      <c r="V17" s="319"/>
      <c r="W17" s="367"/>
      <c r="X17" s="361"/>
      <c r="Y17" s="33">
        <f>SUM(Y14:Y16)</f>
        <v>0</v>
      </c>
      <c r="Z17" s="34">
        <f>SUM(Z14:Z16)</f>
        <v>0</v>
      </c>
      <c r="AA17" s="53">
        <f>SUM(AA14:AA16)</f>
        <v>0</v>
      </c>
      <c r="AC17" s="35" t="s">
        <v>27</v>
      </c>
      <c r="AD17" s="319"/>
      <c r="AE17" s="319"/>
      <c r="AF17" s="367"/>
      <c r="AG17" s="361"/>
      <c r="AH17" s="33">
        <f>SUM(AH14:AH16)</f>
        <v>0</v>
      </c>
      <c r="AI17" s="34">
        <f>SUM(AI14:AI16)</f>
        <v>0</v>
      </c>
      <c r="AJ17" s="53">
        <f>SUM(AJ14:AJ16)</f>
        <v>0</v>
      </c>
      <c r="AL17" s="35" t="s">
        <v>27</v>
      </c>
      <c r="AM17" s="319"/>
      <c r="AN17" s="319"/>
      <c r="AO17" s="367"/>
      <c r="AP17" s="361"/>
      <c r="AQ17" s="369">
        <f>SUM(AQ14:AQ16)</f>
        <v>0</v>
      </c>
      <c r="AR17" s="370">
        <f>SUM(AR14:AR16)</f>
        <v>0</v>
      </c>
      <c r="AS17" s="371">
        <f>SUM(AS14:AS16)</f>
        <v>0</v>
      </c>
      <c r="AU17" s="35" t="s">
        <v>27</v>
      </c>
      <c r="AV17" s="319"/>
      <c r="AW17" s="367"/>
      <c r="AX17" s="361"/>
      <c r="AY17" s="368">
        <f>SUM(AQ17,AH17,Y17,P17,G17)</f>
        <v>0</v>
      </c>
      <c r="AZ17" s="34">
        <f>SUM(AZ14:AZ16)</f>
        <v>0</v>
      </c>
      <c r="BA17" s="53">
        <f t="shared" si="10"/>
        <v>0</v>
      </c>
      <c r="BB17" s="365">
        <f>SUM(BA14:BA16)</f>
        <v>0</v>
      </c>
    </row>
    <row r="18" spans="2:54" ht="15.6" thickBot="1">
      <c r="B18" s="49" t="s">
        <v>16</v>
      </c>
      <c r="C18" s="48" t="s">
        <v>17</v>
      </c>
      <c r="D18" s="35" t="s">
        <v>28</v>
      </c>
      <c r="E18" s="166" t="s">
        <v>19</v>
      </c>
      <c r="F18" s="51" t="s">
        <v>29</v>
      </c>
      <c r="G18" s="52" t="s">
        <v>21</v>
      </c>
      <c r="H18" s="50" t="s">
        <v>22</v>
      </c>
      <c r="I18" s="52" t="s">
        <v>23</v>
      </c>
      <c r="K18" s="49" t="s">
        <v>16</v>
      </c>
      <c r="L18" s="48" t="s">
        <v>17</v>
      </c>
      <c r="M18" s="35" t="s">
        <v>28</v>
      </c>
      <c r="N18" s="166" t="s">
        <v>19</v>
      </c>
      <c r="O18" s="51" t="s">
        <v>29</v>
      </c>
      <c r="P18" s="52" t="s">
        <v>21</v>
      </c>
      <c r="Q18" s="50" t="s">
        <v>22</v>
      </c>
      <c r="R18" s="52" t="s">
        <v>23</v>
      </c>
      <c r="T18" s="49" t="s">
        <v>16</v>
      </c>
      <c r="U18" s="48" t="s">
        <v>17</v>
      </c>
      <c r="V18" s="35" t="s">
        <v>28</v>
      </c>
      <c r="W18" s="166" t="s">
        <v>19</v>
      </c>
      <c r="X18" s="51" t="s">
        <v>29</v>
      </c>
      <c r="Y18" s="52" t="s">
        <v>21</v>
      </c>
      <c r="Z18" s="50" t="s">
        <v>22</v>
      </c>
      <c r="AA18" s="52" t="s">
        <v>23</v>
      </c>
      <c r="AC18" s="49" t="s">
        <v>16</v>
      </c>
      <c r="AD18" s="48" t="s">
        <v>17</v>
      </c>
      <c r="AE18" s="35" t="s">
        <v>28</v>
      </c>
      <c r="AF18" s="166" t="s">
        <v>19</v>
      </c>
      <c r="AG18" s="51" t="s">
        <v>29</v>
      </c>
      <c r="AH18" s="52" t="s">
        <v>21</v>
      </c>
      <c r="AI18" s="50" t="s">
        <v>22</v>
      </c>
      <c r="AJ18" s="52" t="s">
        <v>23</v>
      </c>
      <c r="AL18" s="49" t="s">
        <v>16</v>
      </c>
      <c r="AM18" s="48" t="s">
        <v>17</v>
      </c>
      <c r="AN18" s="35" t="s">
        <v>28</v>
      </c>
      <c r="AO18" s="166" t="s">
        <v>19</v>
      </c>
      <c r="AP18" s="51" t="s">
        <v>29</v>
      </c>
      <c r="AQ18" s="52" t="s">
        <v>21</v>
      </c>
      <c r="AR18" s="50" t="s">
        <v>22</v>
      </c>
      <c r="AS18" s="52" t="s">
        <v>23</v>
      </c>
      <c r="AU18" s="49" t="s">
        <v>16</v>
      </c>
      <c r="AV18" s="48" t="s">
        <v>17</v>
      </c>
      <c r="AW18" s="166" t="s">
        <v>19</v>
      </c>
      <c r="AX18" s="51" t="s">
        <v>29</v>
      </c>
      <c r="AY18" s="52" t="s">
        <v>21</v>
      </c>
      <c r="AZ18" s="50" t="s">
        <v>22</v>
      </c>
      <c r="BA18" s="52" t="s">
        <v>23</v>
      </c>
      <c r="BB18" s="365"/>
    </row>
    <row r="19" spans="2:54">
      <c r="B19" s="70"/>
      <c r="C19" s="64"/>
      <c r="D19" s="72">
        <v>0</v>
      </c>
      <c r="E19" s="167">
        <v>0</v>
      </c>
      <c r="F19" s="73">
        <v>0</v>
      </c>
      <c r="G19" s="74">
        <f>D19*F19</f>
        <v>0</v>
      </c>
      <c r="H19" s="161">
        <f>ROUND(G19*E19,0)</f>
        <v>0</v>
      </c>
      <c r="I19" s="75">
        <f t="shared" ref="I19" si="41">SUM(G19:H19)</f>
        <v>0</v>
      </c>
      <c r="K19" s="70">
        <f t="shared" ref="K19:L21" si="42">B19</f>
        <v>0</v>
      </c>
      <c r="L19" s="79">
        <f t="shared" si="42"/>
        <v>0</v>
      </c>
      <c r="M19" s="83">
        <f>(D19*1.03)</f>
        <v>0</v>
      </c>
      <c r="N19" s="163">
        <f>E19</f>
        <v>0</v>
      </c>
      <c r="O19" s="73">
        <v>0</v>
      </c>
      <c r="P19" s="74">
        <f>ROUND(M19*O19,0)</f>
        <v>0</v>
      </c>
      <c r="Q19" s="161">
        <f>ROUND(P19*N19,0)</f>
        <v>0</v>
      </c>
      <c r="R19" s="75">
        <f t="shared" ref="R19:R21" si="43">SUM(P19:Q19)</f>
        <v>0</v>
      </c>
      <c r="T19" s="64">
        <f t="shared" ref="T19:U21" si="44">K19</f>
        <v>0</v>
      </c>
      <c r="U19" s="79">
        <f t="shared" si="44"/>
        <v>0</v>
      </c>
      <c r="V19" s="72">
        <f>(M19*1.03)</f>
        <v>0</v>
      </c>
      <c r="W19" s="167">
        <f>N19</f>
        <v>0</v>
      </c>
      <c r="X19" s="73">
        <v>0</v>
      </c>
      <c r="Y19" s="74">
        <f>ROUND(V19*X19,0)</f>
        <v>0</v>
      </c>
      <c r="Z19" s="161">
        <f>ROUND(Y19*W19,0)</f>
        <v>0</v>
      </c>
      <c r="AA19" s="75">
        <f t="shared" ref="AA19:AA21" si="45">SUM(Y19:Z19)</f>
        <v>0</v>
      </c>
      <c r="AC19" s="70"/>
      <c r="AD19" s="79">
        <f>U19</f>
        <v>0</v>
      </c>
      <c r="AE19" s="72">
        <f>(V19*1.03)</f>
        <v>0</v>
      </c>
      <c r="AF19" s="167">
        <f>W19</f>
        <v>0</v>
      </c>
      <c r="AG19" s="73">
        <v>0</v>
      </c>
      <c r="AH19" s="74">
        <f>ROUND(AE19*AG19,0)</f>
        <v>0</v>
      </c>
      <c r="AI19" s="161">
        <f>ROUND(AH19*AF19,0)</f>
        <v>0</v>
      </c>
      <c r="AJ19" s="75">
        <f t="shared" ref="AJ19:AJ21" si="46">SUM(AH19:AI19)</f>
        <v>0</v>
      </c>
      <c r="AL19" s="70"/>
      <c r="AM19" s="79">
        <f>AD19</f>
        <v>0</v>
      </c>
      <c r="AN19" s="72">
        <f>(AE19*1.03)</f>
        <v>0</v>
      </c>
      <c r="AO19" s="167">
        <f>AF19</f>
        <v>0</v>
      </c>
      <c r="AP19" s="73">
        <v>0</v>
      </c>
      <c r="AQ19" s="74">
        <f>ROUND(AN19*AP19,0)</f>
        <v>0</v>
      </c>
      <c r="AR19" s="161">
        <f>ROUND(AQ19*AO19,0)</f>
        <v>0</v>
      </c>
      <c r="AS19" s="75">
        <f t="shared" ref="AS19:AS21" si="47">SUM(AQ19:AR19)</f>
        <v>0</v>
      </c>
      <c r="AU19" s="70">
        <f t="shared" ref="AU19:AV21" si="48">AL19</f>
        <v>0</v>
      </c>
      <c r="AV19" s="64">
        <f t="shared" si="48"/>
        <v>0</v>
      </c>
      <c r="AW19" s="167">
        <f>E19</f>
        <v>0</v>
      </c>
      <c r="AX19" s="84">
        <f>SUM(AP19,AG19,X19,O19,F19)</f>
        <v>0</v>
      </c>
      <c r="AY19" s="66">
        <f>SUM(AQ19,AH19,Y19,P19,G19)</f>
        <v>0</v>
      </c>
      <c r="AZ19" s="161">
        <f>SUM(AR19,AI19,Z19,Q19,H19)</f>
        <v>0</v>
      </c>
      <c r="BA19" s="75">
        <f>SUM(AS19,AJ19,AA19,R19,I19)</f>
        <v>0</v>
      </c>
      <c r="BB19" s="365">
        <f>SUM(AY19:AZ19)</f>
        <v>0</v>
      </c>
    </row>
    <row r="20" spans="2:54">
      <c r="B20" s="62"/>
      <c r="C20" s="71"/>
      <c r="D20" s="65">
        <v>0</v>
      </c>
      <c r="E20" s="167">
        <v>0</v>
      </c>
      <c r="F20" s="58">
        <v>0</v>
      </c>
      <c r="G20" s="67">
        <f>ROUND(D20/12*F20,0)</f>
        <v>0</v>
      </c>
      <c r="H20" s="86">
        <f>ROUND(G20*E20,0)</f>
        <v>0</v>
      </c>
      <c r="I20" s="57">
        <f t="shared" ref="I20:I21" si="49">SUM(G20:H20)</f>
        <v>0</v>
      </c>
      <c r="K20" s="62">
        <f t="shared" si="42"/>
        <v>0</v>
      </c>
      <c r="L20" s="71">
        <f t="shared" si="42"/>
        <v>0</v>
      </c>
      <c r="M20" s="60">
        <f t="shared" ref="M20:M21" si="50">ROUND(D20*1.03,0)</f>
        <v>0</v>
      </c>
      <c r="N20" s="164">
        <f>E20</f>
        <v>0</v>
      </c>
      <c r="O20" s="58">
        <v>0</v>
      </c>
      <c r="P20" s="67">
        <f>ROUND(M20/12*O20,0)</f>
        <v>0</v>
      </c>
      <c r="Q20" s="86">
        <f>ROUND(P20*N20,0)</f>
        <v>0</v>
      </c>
      <c r="R20" s="57">
        <f t="shared" si="43"/>
        <v>0</v>
      </c>
      <c r="T20" s="62">
        <f t="shared" si="44"/>
        <v>0</v>
      </c>
      <c r="U20" s="71">
        <f t="shared" si="44"/>
        <v>0</v>
      </c>
      <c r="V20" s="65">
        <f t="shared" ref="V20:V21" si="51">ROUND(M20*1.03,0)</f>
        <v>0</v>
      </c>
      <c r="W20" s="167">
        <f>N20</f>
        <v>0</v>
      </c>
      <c r="X20" s="58">
        <v>0</v>
      </c>
      <c r="Y20" s="67">
        <f>ROUND(V20/12*X20,0)</f>
        <v>0</v>
      </c>
      <c r="Z20" s="86">
        <f>ROUND(Y20*W20,0)</f>
        <v>0</v>
      </c>
      <c r="AA20" s="57">
        <f t="shared" si="45"/>
        <v>0</v>
      </c>
      <c r="AC20" s="62"/>
      <c r="AD20" s="71">
        <f>U20</f>
        <v>0</v>
      </c>
      <c r="AE20" s="65">
        <f t="shared" ref="AE20:AE21" si="52">ROUND(V20*1.03,0)</f>
        <v>0</v>
      </c>
      <c r="AF20" s="167">
        <f>W20</f>
        <v>0</v>
      </c>
      <c r="AG20" s="58">
        <v>0</v>
      </c>
      <c r="AH20" s="67">
        <f>ROUND(AE20/12*AG20,0)</f>
        <v>0</v>
      </c>
      <c r="AI20" s="86">
        <f>ROUND(AH20*AF20,0)</f>
        <v>0</v>
      </c>
      <c r="AJ20" s="57">
        <f t="shared" si="46"/>
        <v>0</v>
      </c>
      <c r="AL20" s="62"/>
      <c r="AM20" s="71">
        <f>AD20</f>
        <v>0</v>
      </c>
      <c r="AN20" s="65">
        <f t="shared" ref="AN20:AN21" si="53">ROUND(AE20*1.03,0)</f>
        <v>0</v>
      </c>
      <c r="AO20" s="167">
        <f>AF20</f>
        <v>0</v>
      </c>
      <c r="AP20" s="58">
        <v>0</v>
      </c>
      <c r="AQ20" s="67">
        <f>ROUND(AN20/12*AP20,0)</f>
        <v>0</v>
      </c>
      <c r="AR20" s="86">
        <f>ROUND(AQ20*AO20,0)</f>
        <v>0</v>
      </c>
      <c r="AS20" s="57">
        <f t="shared" si="47"/>
        <v>0</v>
      </c>
      <c r="AU20" s="62">
        <f t="shared" si="48"/>
        <v>0</v>
      </c>
      <c r="AV20" s="71">
        <f t="shared" si="48"/>
        <v>0</v>
      </c>
      <c r="AW20" s="167">
        <f>E20</f>
        <v>0</v>
      </c>
      <c r="AX20" s="58">
        <f>SUM(AP20,AG20,X20,O20,F20)</f>
        <v>0</v>
      </c>
      <c r="AY20" s="67">
        <f t="shared" ref="AY20" si="54">SUM(AQ20,AH20,Y20,P20,G20)</f>
        <v>0</v>
      </c>
      <c r="AZ20" s="86">
        <f t="shared" ref="AZ20:AZ21" si="55">SUM(AR20,AI20,Z20,Q20,H20)</f>
        <v>0</v>
      </c>
      <c r="BA20" s="57">
        <f>SUM(AS20,AJ20,AA20,R20,I20)</f>
        <v>0</v>
      </c>
      <c r="BB20" s="365">
        <f>SUM(AY20:AZ20)</f>
        <v>0</v>
      </c>
    </row>
    <row r="21" spans="2:54" ht="15.6" thickBot="1">
      <c r="B21" s="63"/>
      <c r="C21" s="63"/>
      <c r="D21" s="68">
        <v>0</v>
      </c>
      <c r="E21" s="168">
        <v>0</v>
      </c>
      <c r="F21" s="59">
        <v>0</v>
      </c>
      <c r="G21" s="69">
        <f>ROUND(D21/12*F21,0)</f>
        <v>0</v>
      </c>
      <c r="H21" s="87">
        <f>ROUND(G21*E21,0)</f>
        <v>0</v>
      </c>
      <c r="I21" s="76">
        <f t="shared" si="49"/>
        <v>0</v>
      </c>
      <c r="K21" s="63">
        <f t="shared" si="42"/>
        <v>0</v>
      </c>
      <c r="L21" s="47">
        <f t="shared" si="42"/>
        <v>0</v>
      </c>
      <c r="M21" s="61">
        <f t="shared" si="50"/>
        <v>0</v>
      </c>
      <c r="N21" s="168">
        <f>E21</f>
        <v>0</v>
      </c>
      <c r="O21" s="59">
        <v>0</v>
      </c>
      <c r="P21" s="69">
        <f>ROUND(M21/12*O21,0)</f>
        <v>0</v>
      </c>
      <c r="Q21" s="87">
        <f>ROUND(P21*N21,0)</f>
        <v>0</v>
      </c>
      <c r="R21" s="76">
        <f t="shared" si="43"/>
        <v>0</v>
      </c>
      <c r="T21" s="63">
        <f t="shared" si="44"/>
        <v>0</v>
      </c>
      <c r="U21" s="47">
        <f t="shared" si="44"/>
        <v>0</v>
      </c>
      <c r="V21" s="68">
        <f t="shared" si="51"/>
        <v>0</v>
      </c>
      <c r="W21" s="168">
        <f>N21</f>
        <v>0</v>
      </c>
      <c r="X21" s="59">
        <v>0</v>
      </c>
      <c r="Y21" s="69">
        <f>ROUND(V21/12*X21,0)</f>
        <v>0</v>
      </c>
      <c r="Z21" s="87">
        <f>ROUND(Y21*W21,0)</f>
        <v>0</v>
      </c>
      <c r="AA21" s="76">
        <f t="shared" si="45"/>
        <v>0</v>
      </c>
      <c r="AC21" s="63"/>
      <c r="AD21" s="47">
        <f>U21</f>
        <v>0</v>
      </c>
      <c r="AE21" s="68">
        <f t="shared" si="52"/>
        <v>0</v>
      </c>
      <c r="AF21" s="168">
        <f>W21</f>
        <v>0</v>
      </c>
      <c r="AG21" s="59">
        <v>0</v>
      </c>
      <c r="AH21" s="69">
        <f>ROUND(AE21/12*AG21,0)</f>
        <v>0</v>
      </c>
      <c r="AI21" s="87">
        <f>ROUND(AH21*AF21,0)</f>
        <v>0</v>
      </c>
      <c r="AJ21" s="76">
        <f t="shared" si="46"/>
        <v>0</v>
      </c>
      <c r="AL21" s="63"/>
      <c r="AM21" s="47">
        <f>AD21</f>
        <v>0</v>
      </c>
      <c r="AN21" s="68">
        <f t="shared" si="53"/>
        <v>0</v>
      </c>
      <c r="AO21" s="168">
        <f>AF21</f>
        <v>0</v>
      </c>
      <c r="AP21" s="59">
        <v>0</v>
      </c>
      <c r="AQ21" s="69">
        <f>ROUND(AN21/12*AP21,0)</f>
        <v>0</v>
      </c>
      <c r="AR21" s="87">
        <f>ROUND(AQ21*AO21,0)</f>
        <v>0</v>
      </c>
      <c r="AS21" s="76">
        <f t="shared" si="47"/>
        <v>0</v>
      </c>
      <c r="AU21" s="62">
        <f t="shared" si="48"/>
        <v>0</v>
      </c>
      <c r="AV21" s="62">
        <f t="shared" si="48"/>
        <v>0</v>
      </c>
      <c r="AW21" s="167">
        <f>E21</f>
        <v>0</v>
      </c>
      <c r="AX21" s="58">
        <f>SUM(AP21,AG21,X21,O21,F21)</f>
        <v>0</v>
      </c>
      <c r="AY21" s="69">
        <f>SUM(AQ21,AH21,Y21,P21,G21)</f>
        <v>0</v>
      </c>
      <c r="AZ21" s="87">
        <f t="shared" si="55"/>
        <v>0</v>
      </c>
      <c r="BA21" s="76">
        <f t="shared" ref="BA21" si="56">SUM(AS21,AJ21,AA21,R21,I21)</f>
        <v>0</v>
      </c>
      <c r="BB21" s="365">
        <f>SUM(AY21:AZ21)</f>
        <v>0</v>
      </c>
    </row>
    <row r="22" spans="2:54" ht="15.6" thickBot="1">
      <c r="B22" s="326" t="s">
        <v>30</v>
      </c>
      <c r="C22" s="327"/>
      <c r="D22" s="324"/>
      <c r="F22" s="325"/>
      <c r="G22" s="328">
        <f>SUM(G19:G21)</f>
        <v>0</v>
      </c>
      <c r="H22" s="329">
        <f>SUM(H19:H21)</f>
        <v>0</v>
      </c>
      <c r="I22" s="330">
        <f>SUM(I19:I21)</f>
        <v>0</v>
      </c>
      <c r="K22" s="326" t="s">
        <v>30</v>
      </c>
      <c r="L22" s="327"/>
      <c r="M22" s="324"/>
      <c r="O22" s="325"/>
      <c r="P22" s="328">
        <f>SUM(P19:P21)</f>
        <v>0</v>
      </c>
      <c r="Q22" s="329">
        <f>SUM(Q19:Q21)</f>
        <v>0</v>
      </c>
      <c r="R22" s="330">
        <f>SUM(R19:R21)</f>
        <v>0</v>
      </c>
      <c r="T22" s="326" t="s">
        <v>30</v>
      </c>
      <c r="U22" s="327"/>
      <c r="V22" s="324"/>
      <c r="X22" s="325"/>
      <c r="Y22" s="328">
        <f>SUM(Y19:Y21)</f>
        <v>0</v>
      </c>
      <c r="Z22" s="329">
        <f>SUM(Z19:Z21)</f>
        <v>0</v>
      </c>
      <c r="AA22" s="330">
        <f>SUM(AA19:AA21)</f>
        <v>0</v>
      </c>
      <c r="AC22" s="326" t="s">
        <v>30</v>
      </c>
      <c r="AD22" s="327"/>
      <c r="AE22" s="324"/>
      <c r="AG22" s="325"/>
      <c r="AH22" s="328">
        <f>SUM(AH19:AH21)</f>
        <v>0</v>
      </c>
      <c r="AI22" s="329">
        <f>SUM(AI19:AI21)</f>
        <v>0</v>
      </c>
      <c r="AJ22" s="330">
        <f>SUM(AJ19:AJ21)</f>
        <v>0</v>
      </c>
      <c r="AL22" s="326" t="s">
        <v>30</v>
      </c>
      <c r="AM22" s="327"/>
      <c r="AN22" s="324"/>
      <c r="AO22" s="285"/>
      <c r="AP22" s="325"/>
      <c r="AQ22" s="328">
        <f>SUM(AQ19:AQ21)</f>
        <v>0</v>
      </c>
      <c r="AR22" s="329">
        <f>SUM(AR19:AR21)</f>
        <v>0</v>
      </c>
      <c r="AS22" s="330">
        <f>SUM(AS19:AS21)</f>
        <v>0</v>
      </c>
      <c r="AU22" s="35" t="s">
        <v>30</v>
      </c>
      <c r="AV22" s="319"/>
      <c r="AW22" s="319"/>
      <c r="AX22" s="354"/>
      <c r="AY22" s="328">
        <f t="shared" ref="AY22:AY24" si="57">SUM(AQ22,AH22,Y22,P22,G22)</f>
        <v>0</v>
      </c>
      <c r="AZ22" s="329">
        <f t="shared" ref="AZ22:AZ24" si="58">SUM(AR22,AI22,Z22,Q22,H22)</f>
        <v>0</v>
      </c>
      <c r="BA22" s="330">
        <f t="shared" ref="BA22:BA24" si="59">SUM(AS22,AJ22,AA22,R22,I22)</f>
        <v>0</v>
      </c>
      <c r="BB22" s="366">
        <f>SUM(BA19:BA21)</f>
        <v>0</v>
      </c>
    </row>
    <row r="23" spans="2:54" ht="15.6" thickBot="1">
      <c r="B23" s="334" t="s">
        <v>31</v>
      </c>
      <c r="C23" s="335"/>
      <c r="D23" s="335"/>
      <c r="E23" s="336"/>
      <c r="F23" s="337"/>
      <c r="G23" s="352">
        <f>SUM(G17,G22)</f>
        <v>0</v>
      </c>
      <c r="H23" s="353">
        <f>SUM(H17+H22)</f>
        <v>0</v>
      </c>
      <c r="I23" s="352">
        <f>SUM(I17,I22)</f>
        <v>0</v>
      </c>
      <c r="K23" s="334" t="s">
        <v>31</v>
      </c>
      <c r="L23" s="335"/>
      <c r="M23" s="335"/>
      <c r="N23" s="336"/>
      <c r="O23" s="337"/>
      <c r="P23" s="352">
        <f>SUM(P17,P22)</f>
        <v>0</v>
      </c>
      <c r="Q23" s="353">
        <f>SUM(Q17+Q22)</f>
        <v>0</v>
      </c>
      <c r="R23" s="352">
        <f>SUM(R17,R22)</f>
        <v>0</v>
      </c>
      <c r="T23" s="334" t="s">
        <v>31</v>
      </c>
      <c r="U23" s="335"/>
      <c r="V23" s="335"/>
      <c r="W23" s="336"/>
      <c r="X23" s="337"/>
      <c r="Y23" s="352">
        <f>SUM(Y17,Y22)</f>
        <v>0</v>
      </c>
      <c r="Z23" s="353">
        <f>SUM(Z17+Z22)</f>
        <v>0</v>
      </c>
      <c r="AA23" s="352">
        <f>SUM(AA17,AA22)</f>
        <v>0</v>
      </c>
      <c r="AC23" s="334" t="s">
        <v>31</v>
      </c>
      <c r="AD23" s="335"/>
      <c r="AE23" s="335"/>
      <c r="AF23" s="336"/>
      <c r="AG23" s="337"/>
      <c r="AH23" s="352">
        <f>SUM(AH17,AH22)</f>
        <v>0</v>
      </c>
      <c r="AI23" s="353">
        <f>SUM(AI17+AI22)</f>
        <v>0</v>
      </c>
      <c r="AJ23" s="352">
        <f>SUM(AJ17,AJ22)</f>
        <v>0</v>
      </c>
      <c r="AL23" s="334" t="s">
        <v>31</v>
      </c>
      <c r="AM23" s="335"/>
      <c r="AN23" s="335"/>
      <c r="AO23" s="336"/>
      <c r="AP23" s="337"/>
      <c r="AQ23" s="352">
        <f>SUM(AQ17,AQ22)</f>
        <v>0</v>
      </c>
      <c r="AR23" s="353">
        <f>SUM(AR17+AR22)</f>
        <v>0</v>
      </c>
      <c r="AS23" s="352">
        <f>SUM(AS17,AS22)</f>
        <v>0</v>
      </c>
      <c r="AU23" s="334" t="s">
        <v>31</v>
      </c>
      <c r="AV23" s="335"/>
      <c r="AW23" s="335"/>
      <c r="AX23" s="336"/>
      <c r="AY23" s="362">
        <f t="shared" si="57"/>
        <v>0</v>
      </c>
      <c r="AZ23" s="353">
        <f>SUM(AR23,AI23,Z23,Q23,H23)</f>
        <v>0</v>
      </c>
      <c r="BA23" s="352">
        <f t="shared" si="59"/>
        <v>0</v>
      </c>
      <c r="BB23" s="366">
        <f>SUM(BA14:BA16,BA19:BA21)</f>
        <v>0</v>
      </c>
    </row>
    <row r="24" spans="2:54" ht="15.6" thickBot="1">
      <c r="B24" s="338" t="s">
        <v>32</v>
      </c>
      <c r="C24" s="339"/>
      <c r="D24" s="340"/>
      <c r="E24" s="341"/>
      <c r="F24" s="342"/>
      <c r="G24" s="343">
        <f>SUM(G14:G16,G7:G10,G19:G21)</f>
        <v>0</v>
      </c>
      <c r="H24" s="344">
        <f>SUM(H7:H10,H14:H16,H19:H21)</f>
        <v>0</v>
      </c>
      <c r="I24" s="345">
        <f>IF(ROUND(SUM(I7:I10,I14:I16,I19:I21),0)=ROUND(SUM(G24,H24),0),ROUND(SUM(G24,H24),0),"ERROR!")</f>
        <v>0</v>
      </c>
      <c r="K24" s="338" t="s">
        <v>32</v>
      </c>
      <c r="L24" s="339"/>
      <c r="M24" s="340"/>
      <c r="N24" s="341"/>
      <c r="O24" s="342"/>
      <c r="P24" s="343">
        <f>SUM(P14:P16,P7:P10,P19:P21)</f>
        <v>0</v>
      </c>
      <c r="Q24" s="344">
        <f>SUM(Q7:Q10,Q14:Q16,Q19:Q21)</f>
        <v>0</v>
      </c>
      <c r="R24" s="345">
        <f>IF(ROUND(SUM(R7:R10,R14:R16,R19:R21),0)=ROUND(SUM(P24,Q24),0),ROUND(SUM(P24,Q24),0),"ERROR!")</f>
        <v>0</v>
      </c>
      <c r="T24" s="338" t="s">
        <v>32</v>
      </c>
      <c r="U24" s="339"/>
      <c r="V24" s="340"/>
      <c r="W24" s="341"/>
      <c r="X24" s="342"/>
      <c r="Y24" s="343">
        <f>SUM(Y14:Y16,Y7:Y10,Y19:Y21)</f>
        <v>0</v>
      </c>
      <c r="Z24" s="344">
        <f>SUM(Z7:Z10,Z14:Z16,Z19:Z21)</f>
        <v>0</v>
      </c>
      <c r="AA24" s="345">
        <f>IF(ROUND(SUM(AA7:AA10,AA14:AA16,AA19:AA21),0)=ROUND(SUM(Y24,Z24),0),ROUND(SUM(Y24,Z24),0),"ERROR!")</f>
        <v>0</v>
      </c>
      <c r="AC24" s="338" t="s">
        <v>32</v>
      </c>
      <c r="AD24" s="339"/>
      <c r="AE24" s="340"/>
      <c r="AF24" s="341"/>
      <c r="AG24" s="342"/>
      <c r="AH24" s="343">
        <f>SUM(AH14:AH16,AH7:AH10,AH19:AH21)</f>
        <v>0</v>
      </c>
      <c r="AI24" s="344">
        <f>SUM(AI7:AI10,AI14:AI16,AI19:AI21)</f>
        <v>0</v>
      </c>
      <c r="AJ24" s="345">
        <f>IF(ROUND(SUM(AJ7:AJ10,AJ14:AJ16,AJ19:AJ21),0)=ROUND(SUM(AH24,AI24),0),ROUND(SUM(AH24,AI24),0),"ERROR!")</f>
        <v>0</v>
      </c>
      <c r="AL24" s="338" t="s">
        <v>32</v>
      </c>
      <c r="AM24" s="339"/>
      <c r="AN24" s="340"/>
      <c r="AO24" s="341"/>
      <c r="AP24" s="342"/>
      <c r="AQ24" s="343">
        <f>SUM(AQ14:AQ16,AQ7:AQ10,AQ19:AQ21)</f>
        <v>0</v>
      </c>
      <c r="AR24" s="344">
        <f>SUM(AR7:AR10,AR14:AR16,AR19:AR21)</f>
        <v>0</v>
      </c>
      <c r="AS24" s="345">
        <f>IF(ROUND(SUM(AS7:AS10,AS14:AS16,AS19:AS21),0)=ROUND(SUM(AQ24,AR24),0),ROUND(SUM(AQ24,AR24),0),"ERROR!")</f>
        <v>0</v>
      </c>
      <c r="AU24" s="338" t="s">
        <v>32</v>
      </c>
      <c r="AV24" s="339"/>
      <c r="AW24" s="340"/>
      <c r="AX24" s="341"/>
      <c r="AY24" s="363">
        <f t="shared" si="57"/>
        <v>0</v>
      </c>
      <c r="AZ24" s="344">
        <f t="shared" si="58"/>
        <v>0</v>
      </c>
      <c r="BA24" s="345">
        <f t="shared" si="59"/>
        <v>0</v>
      </c>
      <c r="BB24" s="366">
        <f>IF(ROUND(SUM(BA7:BA10,BA14:BA16,BA19:BA21),0)=ROUND(SUM(AY24,AZ24),0),ROUND(SUM(AY24,AZ24),0),"ERROR!")</f>
        <v>0</v>
      </c>
    </row>
    <row r="25" spans="2:54" ht="15.6" thickBot="1">
      <c r="B25" s="26" t="s">
        <v>33</v>
      </c>
      <c r="C25" s="27"/>
      <c r="D25" s="145"/>
      <c r="E25" s="146"/>
      <c r="F25" s="145"/>
      <c r="G25" s="145"/>
      <c r="H25" s="140"/>
      <c r="I25" s="29">
        <f>SUM(I26:I28)</f>
        <v>0</v>
      </c>
      <c r="K25" s="102" t="str">
        <f>B25</f>
        <v>EQUIPMENT</v>
      </c>
      <c r="L25" s="103"/>
      <c r="M25" s="116"/>
      <c r="N25" s="117"/>
      <c r="O25" s="116"/>
      <c r="P25" s="116"/>
      <c r="Q25" s="105"/>
      <c r="R25" s="106">
        <f>SUM(R26:R28)</f>
        <v>0</v>
      </c>
      <c r="T25" s="118" t="str">
        <f>K25</f>
        <v>EQUIPMENT</v>
      </c>
      <c r="U25" s="119"/>
      <c r="V25" s="120"/>
      <c r="W25" s="123"/>
      <c r="X25" s="120"/>
      <c r="Y25" s="120"/>
      <c r="Z25" s="121"/>
      <c r="AA25" s="122">
        <f>SUM(AA26:AA28)</f>
        <v>0</v>
      </c>
      <c r="AC25" s="31" t="str">
        <f>T25</f>
        <v>EQUIPMENT</v>
      </c>
      <c r="AD25" s="32"/>
      <c r="AE25" s="147"/>
      <c r="AF25" s="150"/>
      <c r="AG25" s="147"/>
      <c r="AH25" s="147"/>
      <c r="AI25" s="148"/>
      <c r="AJ25" s="149">
        <f>SUM(AJ26:AJ28)</f>
        <v>0</v>
      </c>
      <c r="AL25" s="184" t="str">
        <f>AC25</f>
        <v>EQUIPMENT</v>
      </c>
      <c r="AM25" s="185"/>
      <c r="AN25" s="186"/>
      <c r="AO25" s="187"/>
      <c r="AP25" s="186"/>
      <c r="AQ25" s="186"/>
      <c r="AR25" s="188"/>
      <c r="AS25" s="189">
        <f>SUM(AS26:AS28)</f>
        <v>0</v>
      </c>
      <c r="AU25" s="41" t="s">
        <v>33</v>
      </c>
      <c r="AV25" s="42"/>
      <c r="AW25" s="271"/>
      <c r="AX25" s="270"/>
      <c r="AY25" s="270"/>
      <c r="AZ25" s="272" t="s">
        <v>15</v>
      </c>
      <c r="BA25" s="273">
        <f>SUM(AS25,AJ25,AA25,R25,I25)</f>
        <v>0</v>
      </c>
      <c r="BB25" s="366">
        <f>SUM(BA26:BA28)</f>
        <v>0</v>
      </c>
    </row>
    <row r="26" spans="2:54">
      <c r="B26" s="433" t="s">
        <v>34</v>
      </c>
      <c r="C26" s="434"/>
      <c r="D26" s="434"/>
      <c r="E26" s="434"/>
      <c r="F26" s="434"/>
      <c r="G26" s="434"/>
      <c r="H26" s="435"/>
      <c r="I26" s="97">
        <v>0</v>
      </c>
      <c r="K26" s="433" t="str">
        <f t="shared" ref="K26:K28" si="60">B26</f>
        <v>Item 1: (Specify)</v>
      </c>
      <c r="L26" s="434"/>
      <c r="M26" s="434"/>
      <c r="N26" s="434"/>
      <c r="O26" s="434"/>
      <c r="P26" s="434"/>
      <c r="Q26" s="435"/>
      <c r="R26" s="97">
        <v>0</v>
      </c>
      <c r="T26" s="433" t="str">
        <f t="shared" ref="T26:T28" si="61">K26</f>
        <v>Item 1: (Specify)</v>
      </c>
      <c r="U26" s="434"/>
      <c r="V26" s="434"/>
      <c r="W26" s="434"/>
      <c r="X26" s="434"/>
      <c r="Y26" s="434"/>
      <c r="Z26" s="435"/>
      <c r="AA26" s="97">
        <v>0</v>
      </c>
      <c r="AC26" s="433" t="str">
        <f t="shared" ref="AC26:AC28" si="62">T26</f>
        <v>Item 1: (Specify)</v>
      </c>
      <c r="AD26" s="434"/>
      <c r="AE26" s="434"/>
      <c r="AF26" s="434"/>
      <c r="AG26" s="434"/>
      <c r="AH26" s="434"/>
      <c r="AI26" s="435"/>
      <c r="AJ26" s="97">
        <v>0</v>
      </c>
      <c r="AL26" s="433" t="str">
        <f t="shared" ref="AL26:AL28" si="63">AC26</f>
        <v>Item 1: (Specify)</v>
      </c>
      <c r="AM26" s="434"/>
      <c r="AN26" s="434"/>
      <c r="AO26" s="434"/>
      <c r="AP26" s="434"/>
      <c r="AQ26" s="434"/>
      <c r="AR26" s="435"/>
      <c r="AS26" s="97">
        <v>0</v>
      </c>
      <c r="AU26" s="433" t="s">
        <v>34</v>
      </c>
      <c r="AV26" s="434"/>
      <c r="AW26" s="434"/>
      <c r="AX26" s="434"/>
      <c r="AY26" s="434"/>
      <c r="AZ26" s="435"/>
      <c r="BA26" s="88">
        <f>SUM(AS26,AJ26,AA26,R26,I26)</f>
        <v>0</v>
      </c>
      <c r="BB26" s="409"/>
    </row>
    <row r="27" spans="2:54">
      <c r="B27" s="405" t="s">
        <v>35</v>
      </c>
      <c r="C27" s="406"/>
      <c r="D27" s="406"/>
      <c r="E27" s="406"/>
      <c r="F27" s="406"/>
      <c r="G27" s="406"/>
      <c r="H27" s="407"/>
      <c r="I27" s="98">
        <v>0</v>
      </c>
      <c r="K27" s="405" t="str">
        <f t="shared" si="60"/>
        <v>Item 2: (Specify)</v>
      </c>
      <c r="L27" s="406"/>
      <c r="M27" s="406"/>
      <c r="N27" s="406"/>
      <c r="O27" s="406"/>
      <c r="P27" s="406"/>
      <c r="Q27" s="407"/>
      <c r="R27" s="98">
        <v>0</v>
      </c>
      <c r="T27" s="405" t="str">
        <f t="shared" si="61"/>
        <v>Item 2: (Specify)</v>
      </c>
      <c r="U27" s="406"/>
      <c r="V27" s="406"/>
      <c r="W27" s="406"/>
      <c r="X27" s="406"/>
      <c r="Y27" s="406"/>
      <c r="Z27" s="407"/>
      <c r="AA27" s="98">
        <v>0</v>
      </c>
      <c r="AC27" s="405" t="str">
        <f t="shared" si="62"/>
        <v>Item 2: (Specify)</v>
      </c>
      <c r="AD27" s="406"/>
      <c r="AE27" s="406"/>
      <c r="AF27" s="406"/>
      <c r="AG27" s="406"/>
      <c r="AH27" s="406"/>
      <c r="AI27" s="407"/>
      <c r="AJ27" s="98">
        <v>0</v>
      </c>
      <c r="AL27" s="405" t="str">
        <f t="shared" si="63"/>
        <v>Item 2: (Specify)</v>
      </c>
      <c r="AM27" s="406"/>
      <c r="AN27" s="406"/>
      <c r="AO27" s="406"/>
      <c r="AP27" s="406"/>
      <c r="AQ27" s="406"/>
      <c r="AR27" s="407"/>
      <c r="AS27" s="98">
        <v>0</v>
      </c>
      <c r="AU27" s="405" t="s">
        <v>35</v>
      </c>
      <c r="AV27" s="406"/>
      <c r="AW27" s="406"/>
      <c r="AX27" s="406"/>
      <c r="AY27" s="406"/>
      <c r="AZ27" s="407"/>
      <c r="BA27" s="98">
        <f t="shared" ref="BA27:BA28" si="64">SUM(AS27,AJ27,AA27,R27,I27)</f>
        <v>0</v>
      </c>
      <c r="BB27" s="409"/>
    </row>
    <row r="28" spans="2:54" ht="15.6" thickBot="1">
      <c r="B28" s="422" t="s">
        <v>36</v>
      </c>
      <c r="C28" s="423"/>
      <c r="D28" s="423"/>
      <c r="E28" s="423"/>
      <c r="F28" s="423"/>
      <c r="G28" s="423"/>
      <c r="H28" s="424"/>
      <c r="I28" s="99">
        <v>0</v>
      </c>
      <c r="K28" s="422" t="str">
        <f t="shared" si="60"/>
        <v>Item 3: (Specify)</v>
      </c>
      <c r="L28" s="423"/>
      <c r="M28" s="423"/>
      <c r="N28" s="423"/>
      <c r="O28" s="423"/>
      <c r="P28" s="423"/>
      <c r="Q28" s="424"/>
      <c r="R28" s="99">
        <v>0</v>
      </c>
      <c r="T28" s="422" t="str">
        <f t="shared" si="61"/>
        <v>Item 3: (Specify)</v>
      </c>
      <c r="U28" s="423"/>
      <c r="V28" s="423"/>
      <c r="W28" s="423"/>
      <c r="X28" s="423"/>
      <c r="Y28" s="423"/>
      <c r="Z28" s="424"/>
      <c r="AA28" s="99">
        <v>0</v>
      </c>
      <c r="AC28" s="422" t="str">
        <f t="shared" si="62"/>
        <v>Item 3: (Specify)</v>
      </c>
      <c r="AD28" s="423"/>
      <c r="AE28" s="423"/>
      <c r="AF28" s="423"/>
      <c r="AG28" s="423"/>
      <c r="AH28" s="423"/>
      <c r="AI28" s="424"/>
      <c r="AJ28" s="99">
        <v>0</v>
      </c>
      <c r="AL28" s="422" t="str">
        <f t="shared" si="63"/>
        <v>Item 3: (Specify)</v>
      </c>
      <c r="AM28" s="423"/>
      <c r="AN28" s="423"/>
      <c r="AO28" s="423"/>
      <c r="AP28" s="423"/>
      <c r="AQ28" s="423"/>
      <c r="AR28" s="424"/>
      <c r="AS28" s="99">
        <v>0</v>
      </c>
      <c r="AU28" s="422" t="s">
        <v>36</v>
      </c>
      <c r="AV28" s="423"/>
      <c r="AW28" s="423"/>
      <c r="AX28" s="423"/>
      <c r="AY28" s="423"/>
      <c r="AZ28" s="424"/>
      <c r="BA28" s="99">
        <f t="shared" si="64"/>
        <v>0</v>
      </c>
      <c r="BB28" s="409"/>
    </row>
    <row r="29" spans="2:54" ht="15.6" thickBot="1">
      <c r="B29" s="26" t="s">
        <v>37</v>
      </c>
      <c r="C29" s="27"/>
      <c r="D29" s="145"/>
      <c r="E29" s="146"/>
      <c r="F29" s="145"/>
      <c r="G29" s="145"/>
      <c r="H29" s="140"/>
      <c r="I29" s="29">
        <f>SUM(I30:I31)</f>
        <v>0</v>
      </c>
      <c r="K29" s="102" t="str">
        <f t="shared" ref="K29:K34" si="65">B29</f>
        <v>TRAVEL</v>
      </c>
      <c r="L29" s="103"/>
      <c r="M29" s="116"/>
      <c r="N29" s="117"/>
      <c r="O29" s="116"/>
      <c r="P29" s="116"/>
      <c r="Q29" s="105"/>
      <c r="R29" s="106">
        <f>SUM(R30:R31)</f>
        <v>0</v>
      </c>
      <c r="T29" s="118" t="str">
        <f t="shared" ref="T29:T34" si="66">K29</f>
        <v>TRAVEL</v>
      </c>
      <c r="U29" s="119"/>
      <c r="V29" s="120"/>
      <c r="W29" s="123"/>
      <c r="X29" s="120"/>
      <c r="Y29" s="120"/>
      <c r="Z29" s="121"/>
      <c r="AA29" s="122">
        <f>SUM(AA30:AA31)</f>
        <v>0</v>
      </c>
      <c r="AC29" s="31" t="str">
        <f t="shared" ref="AC29:AC34" si="67">T29</f>
        <v>TRAVEL</v>
      </c>
      <c r="AD29" s="32"/>
      <c r="AE29" s="147"/>
      <c r="AF29" s="150"/>
      <c r="AG29" s="147"/>
      <c r="AH29" s="147"/>
      <c r="AI29" s="148"/>
      <c r="AJ29" s="149">
        <f>SUM(AJ30:AJ31)</f>
        <v>0</v>
      </c>
      <c r="AL29" s="184" t="str">
        <f t="shared" ref="AL29:AL34" si="68">AC29</f>
        <v>TRAVEL</v>
      </c>
      <c r="AM29" s="185"/>
      <c r="AN29" s="186"/>
      <c r="AO29" s="187"/>
      <c r="AP29" s="186"/>
      <c r="AQ29" s="186"/>
      <c r="AR29" s="188"/>
      <c r="AS29" s="189">
        <f>SUM(AS30:AS31)</f>
        <v>0</v>
      </c>
      <c r="AU29" s="41" t="s">
        <v>37</v>
      </c>
      <c r="AV29" s="42"/>
      <c r="AW29" s="271"/>
      <c r="AX29" s="270"/>
      <c r="AY29" s="270"/>
      <c r="AZ29" s="272" t="s">
        <v>15</v>
      </c>
      <c r="BA29" s="273">
        <f>SUM(AS29,AJ29,AA29,R29,I29)</f>
        <v>0</v>
      </c>
      <c r="BB29" s="366">
        <f>'Travel Budget'!K11</f>
        <v>0</v>
      </c>
    </row>
    <row r="30" spans="2:54">
      <c r="B30" s="433" t="s">
        <v>38</v>
      </c>
      <c r="C30" s="434"/>
      <c r="D30" s="434"/>
      <c r="E30" s="434"/>
      <c r="F30" s="434"/>
      <c r="G30" s="434"/>
      <c r="H30" s="435"/>
      <c r="I30" s="97">
        <f>'Travel Budget'!J6</f>
        <v>0</v>
      </c>
      <c r="K30" s="433" t="str">
        <f t="shared" si="65"/>
        <v>Domestic Travel</v>
      </c>
      <c r="L30" s="434"/>
      <c r="M30" s="434"/>
      <c r="N30" s="434"/>
      <c r="O30" s="434"/>
      <c r="P30" s="434"/>
      <c r="Q30" s="435"/>
      <c r="R30" s="97">
        <f>'Travel Budget'!J7</f>
        <v>0</v>
      </c>
      <c r="T30" s="433" t="str">
        <f t="shared" si="66"/>
        <v>Domestic Travel</v>
      </c>
      <c r="U30" s="434"/>
      <c r="V30" s="434"/>
      <c r="W30" s="434"/>
      <c r="X30" s="434"/>
      <c r="Y30" s="434"/>
      <c r="Z30" s="435"/>
      <c r="AA30" s="97">
        <f>'Travel Budget'!J8</f>
        <v>0</v>
      </c>
      <c r="AC30" s="433" t="str">
        <f t="shared" si="67"/>
        <v>Domestic Travel</v>
      </c>
      <c r="AD30" s="434"/>
      <c r="AE30" s="434"/>
      <c r="AF30" s="434"/>
      <c r="AG30" s="434"/>
      <c r="AH30" s="434"/>
      <c r="AI30" s="435"/>
      <c r="AJ30" s="97">
        <f>'Travel Budget'!J9</f>
        <v>0</v>
      </c>
      <c r="AL30" s="433" t="str">
        <f t="shared" si="68"/>
        <v>Domestic Travel</v>
      </c>
      <c r="AM30" s="434"/>
      <c r="AN30" s="434"/>
      <c r="AO30" s="434"/>
      <c r="AP30" s="434"/>
      <c r="AQ30" s="434"/>
      <c r="AR30" s="435"/>
      <c r="AS30" s="97">
        <f>'Travel Budget'!J10</f>
        <v>0</v>
      </c>
      <c r="AU30" s="433" t="s">
        <v>38</v>
      </c>
      <c r="AV30" s="434"/>
      <c r="AW30" s="434"/>
      <c r="AX30" s="434"/>
      <c r="AY30" s="434"/>
      <c r="AZ30" s="435"/>
      <c r="BA30" s="97">
        <f>SUM(AS30,AJ30,AA30,R30,I30)</f>
        <v>0</v>
      </c>
      <c r="BB30" s="409"/>
    </row>
    <row r="31" spans="2:54" ht="15.6" thickBot="1">
      <c r="B31" s="422" t="s">
        <v>39</v>
      </c>
      <c r="C31" s="423"/>
      <c r="D31" s="423"/>
      <c r="E31" s="423"/>
      <c r="F31" s="423"/>
      <c r="G31" s="423"/>
      <c r="H31" s="424"/>
      <c r="I31" s="98">
        <f>'Travel Budget'!K6</f>
        <v>0</v>
      </c>
      <c r="K31" s="422" t="str">
        <f t="shared" si="65"/>
        <v>International Travel</v>
      </c>
      <c r="L31" s="423"/>
      <c r="M31" s="423"/>
      <c r="N31" s="423"/>
      <c r="O31" s="423"/>
      <c r="P31" s="423"/>
      <c r="Q31" s="424"/>
      <c r="R31" s="98">
        <f>'Travel Budget'!K7</f>
        <v>0</v>
      </c>
      <c r="T31" s="422" t="str">
        <f t="shared" si="66"/>
        <v>International Travel</v>
      </c>
      <c r="U31" s="423"/>
      <c r="V31" s="423"/>
      <c r="W31" s="423"/>
      <c r="X31" s="423"/>
      <c r="Y31" s="423"/>
      <c r="Z31" s="424"/>
      <c r="AA31" s="98">
        <f>'Travel Budget'!K8</f>
        <v>0</v>
      </c>
      <c r="AC31" s="422" t="str">
        <f t="shared" si="67"/>
        <v>International Travel</v>
      </c>
      <c r="AD31" s="423"/>
      <c r="AE31" s="423"/>
      <c r="AF31" s="423"/>
      <c r="AG31" s="423"/>
      <c r="AH31" s="423"/>
      <c r="AI31" s="424"/>
      <c r="AJ31" s="98">
        <f>'Travel Budget'!K9</f>
        <v>0</v>
      </c>
      <c r="AL31" s="422" t="str">
        <f t="shared" si="68"/>
        <v>International Travel</v>
      </c>
      <c r="AM31" s="423"/>
      <c r="AN31" s="423"/>
      <c r="AO31" s="423"/>
      <c r="AP31" s="423"/>
      <c r="AQ31" s="423"/>
      <c r="AR31" s="424"/>
      <c r="AS31" s="98">
        <f>'Travel Budget'!K10</f>
        <v>0</v>
      </c>
      <c r="AU31" s="422" t="s">
        <v>39</v>
      </c>
      <c r="AV31" s="423"/>
      <c r="AW31" s="423"/>
      <c r="AX31" s="423"/>
      <c r="AY31" s="423"/>
      <c r="AZ31" s="424"/>
      <c r="BA31" s="98">
        <f>SUM(AS31,AJ31,AA31,R31,I31)</f>
        <v>0</v>
      </c>
      <c r="BB31" s="409"/>
    </row>
    <row r="32" spans="2:54" ht="15.6" thickBot="1">
      <c r="B32" s="26" t="s">
        <v>40</v>
      </c>
      <c r="C32" s="27"/>
      <c r="D32" s="145"/>
      <c r="E32" s="146"/>
      <c r="F32" s="145"/>
      <c r="G32" s="145"/>
      <c r="H32" s="140"/>
      <c r="I32" s="29">
        <f>SUM(I34:I38)</f>
        <v>0</v>
      </c>
      <c r="K32" s="102" t="str">
        <f t="shared" si="65"/>
        <v>PARTICIPANT/TRAINEE SUPPORT COSTS</v>
      </c>
      <c r="L32" s="103"/>
      <c r="M32" s="116"/>
      <c r="N32" s="117"/>
      <c r="O32" s="116"/>
      <c r="P32" s="116"/>
      <c r="Q32" s="105"/>
      <c r="R32" s="106">
        <f>SUM(R34:R38)</f>
        <v>0</v>
      </c>
      <c r="T32" s="118" t="str">
        <f t="shared" si="66"/>
        <v>PARTICIPANT/TRAINEE SUPPORT COSTS</v>
      </c>
      <c r="U32" s="119"/>
      <c r="V32" s="120"/>
      <c r="W32" s="123"/>
      <c r="X32" s="120"/>
      <c r="Y32" s="120"/>
      <c r="Z32" s="121"/>
      <c r="AA32" s="122">
        <f>SUM(AA34:AA38)</f>
        <v>0</v>
      </c>
      <c r="AC32" s="31" t="str">
        <f t="shared" si="67"/>
        <v>PARTICIPANT/TRAINEE SUPPORT COSTS</v>
      </c>
      <c r="AD32" s="32"/>
      <c r="AE32" s="147"/>
      <c r="AF32" s="150"/>
      <c r="AG32" s="147"/>
      <c r="AH32" s="147"/>
      <c r="AI32" s="148"/>
      <c r="AJ32" s="149">
        <f>SUM(AJ34:AJ38)</f>
        <v>0</v>
      </c>
      <c r="AL32" s="184" t="str">
        <f t="shared" si="68"/>
        <v>PARTICIPANT/TRAINEE SUPPORT COSTS</v>
      </c>
      <c r="AM32" s="185"/>
      <c r="AN32" s="186"/>
      <c r="AO32" s="187"/>
      <c r="AP32" s="186"/>
      <c r="AQ32" s="186"/>
      <c r="AR32" s="188"/>
      <c r="AS32" s="189">
        <f>SUM(AS34:AS38)</f>
        <v>0</v>
      </c>
      <c r="AU32" s="41" t="s">
        <v>40</v>
      </c>
      <c r="AV32" s="42"/>
      <c r="AW32" s="271"/>
      <c r="AX32" s="270"/>
      <c r="AY32" s="270"/>
      <c r="AZ32" s="272" t="s">
        <v>15</v>
      </c>
      <c r="BA32" s="273">
        <f>SUM(AS32,AJ32,AA32,R32,I32)</f>
        <v>0</v>
      </c>
      <c r="BB32" s="366">
        <f>SUM(BA34:BA38)</f>
        <v>0</v>
      </c>
    </row>
    <row r="33" spans="2:54" ht="15.6" thickBot="1">
      <c r="B33" s="469" t="s">
        <v>41</v>
      </c>
      <c r="C33" s="470"/>
      <c r="D33" s="470"/>
      <c r="E33" s="470"/>
      <c r="F33" s="471"/>
      <c r="G33" s="80" t="s">
        <v>42</v>
      </c>
      <c r="H33" s="90" t="s">
        <v>43</v>
      </c>
      <c r="I33" s="92" t="s">
        <v>23</v>
      </c>
      <c r="K33" s="402" t="str">
        <f t="shared" si="65"/>
        <v>Cost Category</v>
      </c>
      <c r="L33" s="403"/>
      <c r="M33" s="403"/>
      <c r="N33" s="403"/>
      <c r="O33" s="404"/>
      <c r="P33" s="80" t="s">
        <v>42</v>
      </c>
      <c r="Q33" s="90" t="s">
        <v>43</v>
      </c>
      <c r="R33" s="92" t="s">
        <v>23</v>
      </c>
      <c r="T33" s="402" t="str">
        <f t="shared" si="66"/>
        <v>Cost Category</v>
      </c>
      <c r="U33" s="403"/>
      <c r="V33" s="403"/>
      <c r="W33" s="403"/>
      <c r="X33" s="404"/>
      <c r="Y33" s="80" t="s">
        <v>42</v>
      </c>
      <c r="Z33" s="90" t="s">
        <v>43</v>
      </c>
      <c r="AA33" s="92" t="s">
        <v>23</v>
      </c>
      <c r="AC33" s="402" t="str">
        <f t="shared" si="67"/>
        <v>Cost Category</v>
      </c>
      <c r="AD33" s="403"/>
      <c r="AE33" s="403"/>
      <c r="AF33" s="403"/>
      <c r="AG33" s="404"/>
      <c r="AH33" s="80" t="s">
        <v>42</v>
      </c>
      <c r="AI33" s="90" t="s">
        <v>43</v>
      </c>
      <c r="AJ33" s="92" t="s">
        <v>23</v>
      </c>
      <c r="AL33" s="402" t="str">
        <f t="shared" si="68"/>
        <v>Cost Category</v>
      </c>
      <c r="AM33" s="403"/>
      <c r="AN33" s="403"/>
      <c r="AO33" s="403"/>
      <c r="AP33" s="404"/>
      <c r="AQ33" s="80" t="s">
        <v>42</v>
      </c>
      <c r="AR33" s="90" t="s">
        <v>43</v>
      </c>
      <c r="AS33" s="92" t="s">
        <v>23</v>
      </c>
      <c r="AU33" s="402" t="s">
        <v>41</v>
      </c>
      <c r="AV33" s="403"/>
      <c r="AW33" s="403"/>
      <c r="AX33" s="403"/>
      <c r="AY33" s="403"/>
      <c r="AZ33" s="404"/>
      <c r="BA33" s="92" t="s">
        <v>23</v>
      </c>
      <c r="BB33" s="409"/>
    </row>
    <row r="34" spans="2:54">
      <c r="B34" s="436" t="s">
        <v>44</v>
      </c>
      <c r="C34" s="437"/>
      <c r="D34" s="437"/>
      <c r="E34" s="437"/>
      <c r="F34" s="438"/>
      <c r="G34" s="88">
        <v>0</v>
      </c>
      <c r="H34" s="94">
        <v>0</v>
      </c>
      <c r="I34" s="88">
        <f>ROUND(G34*H34,0)</f>
        <v>0</v>
      </c>
      <c r="K34" s="436" t="str">
        <f t="shared" si="65"/>
        <v>Tuition/Fees/Health Insurance</v>
      </c>
      <c r="L34" s="437"/>
      <c r="M34" s="437"/>
      <c r="N34" s="437"/>
      <c r="O34" s="438"/>
      <c r="P34" s="88">
        <v>0</v>
      </c>
      <c r="Q34" s="94">
        <v>0</v>
      </c>
      <c r="R34" s="88">
        <f>ROUND(P34*Q34,0)</f>
        <v>0</v>
      </c>
      <c r="T34" s="436" t="str">
        <f t="shared" si="66"/>
        <v>Tuition/Fees/Health Insurance</v>
      </c>
      <c r="U34" s="437"/>
      <c r="V34" s="437"/>
      <c r="W34" s="437"/>
      <c r="X34" s="438"/>
      <c r="Y34" s="88">
        <v>0</v>
      </c>
      <c r="Z34" s="94">
        <v>0</v>
      </c>
      <c r="AA34" s="88">
        <f>ROUND(Y34*Z34,0)</f>
        <v>0</v>
      </c>
      <c r="AC34" s="436" t="str">
        <f t="shared" si="67"/>
        <v>Tuition/Fees/Health Insurance</v>
      </c>
      <c r="AD34" s="437"/>
      <c r="AE34" s="437"/>
      <c r="AF34" s="437"/>
      <c r="AG34" s="438"/>
      <c r="AH34" s="88">
        <v>0</v>
      </c>
      <c r="AI34" s="94">
        <v>0</v>
      </c>
      <c r="AJ34" s="88">
        <f>ROUND(AH34*AI34,0)</f>
        <v>0</v>
      </c>
      <c r="AL34" s="436" t="str">
        <f t="shared" si="68"/>
        <v>Tuition/Fees/Health Insurance</v>
      </c>
      <c r="AM34" s="437"/>
      <c r="AN34" s="437"/>
      <c r="AO34" s="437"/>
      <c r="AP34" s="438"/>
      <c r="AQ34" s="88">
        <v>0</v>
      </c>
      <c r="AR34" s="94">
        <v>0</v>
      </c>
      <c r="AS34" s="88">
        <f>ROUND(AQ34*AR34,0)</f>
        <v>0</v>
      </c>
      <c r="AU34" s="436" t="s">
        <v>44</v>
      </c>
      <c r="AV34" s="437"/>
      <c r="AW34" s="437"/>
      <c r="AX34" s="437"/>
      <c r="AY34" s="437"/>
      <c r="AZ34" s="438"/>
      <c r="BA34" s="88">
        <f t="shared" ref="BA34:BA40" si="69">SUM(AS34,AJ34,AA34,R34,I34)</f>
        <v>0</v>
      </c>
      <c r="BB34" s="409"/>
    </row>
    <row r="35" spans="2:54">
      <c r="B35" s="405" t="s">
        <v>45</v>
      </c>
      <c r="C35" s="406"/>
      <c r="D35" s="406"/>
      <c r="E35" s="406"/>
      <c r="F35" s="407"/>
      <c r="G35" s="93">
        <v>0</v>
      </c>
      <c r="H35" s="95">
        <v>0</v>
      </c>
      <c r="I35" s="93">
        <f>ROUND(G35*H35,0)</f>
        <v>0</v>
      </c>
      <c r="K35" s="405" t="str">
        <f t="shared" ref="K35:K38" si="70">B35</f>
        <v>Stipends</v>
      </c>
      <c r="L35" s="406"/>
      <c r="M35" s="406"/>
      <c r="N35" s="406"/>
      <c r="O35" s="407"/>
      <c r="P35" s="93">
        <v>0</v>
      </c>
      <c r="Q35" s="95">
        <v>0</v>
      </c>
      <c r="R35" s="93">
        <f>ROUND(P35*Q35,0)</f>
        <v>0</v>
      </c>
      <c r="T35" s="405" t="str">
        <f t="shared" ref="T35:T38" si="71">K35</f>
        <v>Stipends</v>
      </c>
      <c r="U35" s="406"/>
      <c r="V35" s="406"/>
      <c r="W35" s="406"/>
      <c r="X35" s="407"/>
      <c r="Y35" s="93">
        <v>0</v>
      </c>
      <c r="Z35" s="95">
        <v>0</v>
      </c>
      <c r="AA35" s="93">
        <f>ROUND(Y35*Z35,0)</f>
        <v>0</v>
      </c>
      <c r="AC35" s="405" t="str">
        <f t="shared" ref="AC35:AC38" si="72">T35</f>
        <v>Stipends</v>
      </c>
      <c r="AD35" s="406"/>
      <c r="AE35" s="406"/>
      <c r="AF35" s="406"/>
      <c r="AG35" s="407"/>
      <c r="AH35" s="93">
        <v>0</v>
      </c>
      <c r="AI35" s="95">
        <v>0</v>
      </c>
      <c r="AJ35" s="93">
        <f>ROUND(AH35*AI35,0)</f>
        <v>0</v>
      </c>
      <c r="AL35" s="405" t="str">
        <f t="shared" ref="AL35:AL38" si="73">AC35</f>
        <v>Stipends</v>
      </c>
      <c r="AM35" s="406"/>
      <c r="AN35" s="406"/>
      <c r="AO35" s="406"/>
      <c r="AP35" s="407"/>
      <c r="AQ35" s="93">
        <v>0</v>
      </c>
      <c r="AR35" s="95">
        <v>0</v>
      </c>
      <c r="AS35" s="93">
        <f>ROUND(AQ35*AR35,0)</f>
        <v>0</v>
      </c>
      <c r="AU35" s="405" t="s">
        <v>45</v>
      </c>
      <c r="AV35" s="406"/>
      <c r="AW35" s="406"/>
      <c r="AX35" s="406"/>
      <c r="AY35" s="406"/>
      <c r="AZ35" s="407"/>
      <c r="BA35" s="93">
        <f t="shared" si="69"/>
        <v>0</v>
      </c>
      <c r="BB35" s="409"/>
    </row>
    <row r="36" spans="2:54">
      <c r="B36" s="405" t="s">
        <v>46</v>
      </c>
      <c r="C36" s="406"/>
      <c r="D36" s="406"/>
      <c r="E36" s="406"/>
      <c r="F36" s="407"/>
      <c r="G36" s="93">
        <v>0</v>
      </c>
      <c r="H36" s="95">
        <v>0</v>
      </c>
      <c r="I36" s="93">
        <f>ROUND(G36*H36,0)</f>
        <v>0</v>
      </c>
      <c r="K36" s="405" t="str">
        <f t="shared" si="70"/>
        <v>Participant Travel</v>
      </c>
      <c r="L36" s="406"/>
      <c r="M36" s="406"/>
      <c r="N36" s="406"/>
      <c r="O36" s="407"/>
      <c r="P36" s="93">
        <v>0</v>
      </c>
      <c r="Q36" s="95">
        <v>0</v>
      </c>
      <c r="R36" s="93">
        <f>ROUND(P36*Q36,0)</f>
        <v>0</v>
      </c>
      <c r="T36" s="405" t="str">
        <f t="shared" si="71"/>
        <v>Participant Travel</v>
      </c>
      <c r="U36" s="406"/>
      <c r="V36" s="406"/>
      <c r="W36" s="406"/>
      <c r="X36" s="407"/>
      <c r="Y36" s="93">
        <v>0</v>
      </c>
      <c r="Z36" s="95">
        <v>0</v>
      </c>
      <c r="AA36" s="93">
        <f>ROUND(Y36*Z36,0)</f>
        <v>0</v>
      </c>
      <c r="AC36" s="405" t="str">
        <f t="shared" si="72"/>
        <v>Participant Travel</v>
      </c>
      <c r="AD36" s="406"/>
      <c r="AE36" s="406"/>
      <c r="AF36" s="406"/>
      <c r="AG36" s="407"/>
      <c r="AH36" s="93">
        <v>0</v>
      </c>
      <c r="AI36" s="95">
        <v>0</v>
      </c>
      <c r="AJ36" s="93">
        <f>ROUND(AH36*AI36,0)</f>
        <v>0</v>
      </c>
      <c r="AL36" s="405" t="str">
        <f t="shared" si="73"/>
        <v>Participant Travel</v>
      </c>
      <c r="AM36" s="406"/>
      <c r="AN36" s="406"/>
      <c r="AO36" s="406"/>
      <c r="AP36" s="407"/>
      <c r="AQ36" s="93">
        <v>0</v>
      </c>
      <c r="AR36" s="95">
        <v>0</v>
      </c>
      <c r="AS36" s="93">
        <f>ROUND(AQ36*AR36,0)</f>
        <v>0</v>
      </c>
      <c r="AU36" s="405" t="s">
        <v>46</v>
      </c>
      <c r="AV36" s="406"/>
      <c r="AW36" s="406"/>
      <c r="AX36" s="406"/>
      <c r="AY36" s="406"/>
      <c r="AZ36" s="407"/>
      <c r="BA36" s="93">
        <f t="shared" si="69"/>
        <v>0</v>
      </c>
      <c r="BB36" s="409"/>
    </row>
    <row r="37" spans="2:54">
      <c r="B37" s="405" t="s">
        <v>47</v>
      </c>
      <c r="C37" s="406"/>
      <c r="D37" s="406"/>
      <c r="E37" s="406"/>
      <c r="F37" s="407"/>
      <c r="G37" s="93">
        <v>0</v>
      </c>
      <c r="H37" s="95">
        <v>0</v>
      </c>
      <c r="I37" s="93">
        <f>ROUND(G37*H37,0)</f>
        <v>0</v>
      </c>
      <c r="K37" s="405" t="str">
        <f t="shared" si="70"/>
        <v>Subsistence</v>
      </c>
      <c r="L37" s="406"/>
      <c r="M37" s="406"/>
      <c r="N37" s="406"/>
      <c r="O37" s="407"/>
      <c r="P37" s="93">
        <v>0</v>
      </c>
      <c r="Q37" s="95">
        <v>0</v>
      </c>
      <c r="R37" s="93">
        <f>ROUND(P37*Q37,0)</f>
        <v>0</v>
      </c>
      <c r="T37" s="405" t="str">
        <f t="shared" si="71"/>
        <v>Subsistence</v>
      </c>
      <c r="U37" s="406"/>
      <c r="V37" s="406"/>
      <c r="W37" s="406"/>
      <c r="X37" s="407"/>
      <c r="Y37" s="93">
        <v>0</v>
      </c>
      <c r="Z37" s="95">
        <v>0</v>
      </c>
      <c r="AA37" s="93">
        <f>ROUND(Y37*Z37,0)</f>
        <v>0</v>
      </c>
      <c r="AC37" s="405" t="str">
        <f t="shared" si="72"/>
        <v>Subsistence</v>
      </c>
      <c r="AD37" s="406"/>
      <c r="AE37" s="406"/>
      <c r="AF37" s="406"/>
      <c r="AG37" s="407"/>
      <c r="AH37" s="93">
        <v>0</v>
      </c>
      <c r="AI37" s="95">
        <v>0</v>
      </c>
      <c r="AJ37" s="93">
        <f>ROUND(AH37*AI37,0)</f>
        <v>0</v>
      </c>
      <c r="AL37" s="405" t="str">
        <f t="shared" si="73"/>
        <v>Subsistence</v>
      </c>
      <c r="AM37" s="406"/>
      <c r="AN37" s="406"/>
      <c r="AO37" s="406"/>
      <c r="AP37" s="407"/>
      <c r="AQ37" s="93">
        <v>0</v>
      </c>
      <c r="AR37" s="95">
        <v>0</v>
      </c>
      <c r="AS37" s="93">
        <f>ROUND(AQ37*AR37,0)</f>
        <v>0</v>
      </c>
      <c r="AU37" s="405" t="s">
        <v>47</v>
      </c>
      <c r="AV37" s="406"/>
      <c r="AW37" s="406"/>
      <c r="AX37" s="406"/>
      <c r="AY37" s="406"/>
      <c r="AZ37" s="407"/>
      <c r="BA37" s="93">
        <f t="shared" si="69"/>
        <v>0</v>
      </c>
      <c r="BB37" s="409"/>
    </row>
    <row r="38" spans="2:54" ht="15.6" thickBot="1">
      <c r="B38" s="422" t="s">
        <v>48</v>
      </c>
      <c r="C38" s="423"/>
      <c r="D38" s="423"/>
      <c r="E38" s="423"/>
      <c r="F38" s="424"/>
      <c r="G38" s="91">
        <v>0</v>
      </c>
      <c r="H38" s="96">
        <v>0</v>
      </c>
      <c r="I38" s="91">
        <f>ROUND(G38*H38,0)</f>
        <v>0</v>
      </c>
      <c r="K38" s="422" t="str">
        <f t="shared" si="70"/>
        <v>Other</v>
      </c>
      <c r="L38" s="423"/>
      <c r="M38" s="423"/>
      <c r="N38" s="423"/>
      <c r="O38" s="424"/>
      <c r="P38" s="91">
        <v>0</v>
      </c>
      <c r="Q38" s="96">
        <v>0</v>
      </c>
      <c r="R38" s="91">
        <f>ROUND(P38*Q38,0)</f>
        <v>0</v>
      </c>
      <c r="T38" s="422" t="str">
        <f t="shared" si="71"/>
        <v>Other</v>
      </c>
      <c r="U38" s="423"/>
      <c r="V38" s="423"/>
      <c r="W38" s="423"/>
      <c r="X38" s="424"/>
      <c r="Y38" s="91">
        <v>0</v>
      </c>
      <c r="Z38" s="96">
        <v>0</v>
      </c>
      <c r="AA38" s="91">
        <f>ROUND(Y38*Z38,0)</f>
        <v>0</v>
      </c>
      <c r="AC38" s="422" t="str">
        <f t="shared" si="72"/>
        <v>Other</v>
      </c>
      <c r="AD38" s="423"/>
      <c r="AE38" s="423"/>
      <c r="AF38" s="423"/>
      <c r="AG38" s="424"/>
      <c r="AH38" s="91">
        <v>0</v>
      </c>
      <c r="AI38" s="96">
        <v>0</v>
      </c>
      <c r="AJ38" s="91">
        <f>ROUND(AH38*AI38,0)</f>
        <v>0</v>
      </c>
      <c r="AL38" s="422" t="str">
        <f t="shared" si="73"/>
        <v>Other</v>
      </c>
      <c r="AM38" s="423"/>
      <c r="AN38" s="423"/>
      <c r="AO38" s="423"/>
      <c r="AP38" s="424"/>
      <c r="AQ38" s="91">
        <v>0</v>
      </c>
      <c r="AR38" s="96">
        <v>0</v>
      </c>
      <c r="AS38" s="91">
        <f>ROUND(AQ38*AR38,0)</f>
        <v>0</v>
      </c>
      <c r="AU38" s="422" t="s">
        <v>49</v>
      </c>
      <c r="AV38" s="423"/>
      <c r="AW38" s="423"/>
      <c r="AX38" s="423"/>
      <c r="AY38" s="423"/>
      <c r="AZ38" s="424"/>
      <c r="BA38" s="91">
        <f t="shared" si="69"/>
        <v>0</v>
      </c>
      <c r="BB38" s="409"/>
    </row>
    <row r="39" spans="2:54" ht="15.6" customHeight="1" thickBot="1">
      <c r="B39" s="141" t="s">
        <v>50</v>
      </c>
      <c r="C39" s="142"/>
      <c r="D39" s="144"/>
      <c r="E39" s="181"/>
      <c r="F39" s="144"/>
      <c r="G39" s="144"/>
      <c r="H39" s="143"/>
      <c r="I39" s="89">
        <f>SUM(I40:I46)</f>
        <v>0</v>
      </c>
      <c r="K39" s="112" t="str">
        <f>B39</f>
        <v>OTHER DIRECT COSTS</v>
      </c>
      <c r="L39" s="113"/>
      <c r="M39" s="114"/>
      <c r="N39" s="177"/>
      <c r="O39" s="114"/>
      <c r="P39" s="114"/>
      <c r="Q39" s="115"/>
      <c r="R39" s="111">
        <f>SUM(R40:R46)</f>
        <v>0</v>
      </c>
      <c r="T39" s="124" t="str">
        <f>K39</f>
        <v>OTHER DIRECT COSTS</v>
      </c>
      <c r="U39" s="125"/>
      <c r="V39" s="126"/>
      <c r="W39" s="173"/>
      <c r="X39" s="126"/>
      <c r="Y39" s="126"/>
      <c r="Z39" s="127"/>
      <c r="AA39" s="128">
        <f>SUM(AA40:AA46)</f>
        <v>0</v>
      </c>
      <c r="AC39" s="151" t="str">
        <f>T39</f>
        <v>OTHER DIRECT COSTS</v>
      </c>
      <c r="AD39" s="152"/>
      <c r="AE39" s="153"/>
      <c r="AF39" s="169"/>
      <c r="AG39" s="153"/>
      <c r="AH39" s="153"/>
      <c r="AI39" s="154"/>
      <c r="AJ39" s="155">
        <f>SUM(AJ40:AJ46)</f>
        <v>0</v>
      </c>
      <c r="AL39" s="190" t="str">
        <f>AC39</f>
        <v>OTHER DIRECT COSTS</v>
      </c>
      <c r="AM39" s="191"/>
      <c r="AN39" s="192"/>
      <c r="AO39" s="193"/>
      <c r="AP39" s="192"/>
      <c r="AQ39" s="192"/>
      <c r="AR39" s="194"/>
      <c r="AS39" s="195">
        <f>SUM(AS40:AS46)</f>
        <v>0</v>
      </c>
      <c r="AU39" s="275" t="s">
        <v>50</v>
      </c>
      <c r="AV39" s="276"/>
      <c r="AW39" s="278"/>
      <c r="AX39" s="277"/>
      <c r="AY39" s="277"/>
      <c r="AZ39" s="279" t="s">
        <v>15</v>
      </c>
      <c r="BA39" s="280">
        <f t="shared" si="69"/>
        <v>0</v>
      </c>
      <c r="BB39" s="366">
        <f>ROUND(SUM(BA40:BA46),0)</f>
        <v>0</v>
      </c>
    </row>
    <row r="40" spans="2:54">
      <c r="B40" s="436" t="s">
        <v>51</v>
      </c>
      <c r="C40" s="437"/>
      <c r="D40" s="437"/>
      <c r="E40" s="437"/>
      <c r="F40" s="437"/>
      <c r="G40" s="437"/>
      <c r="H40" s="438"/>
      <c r="I40" s="97"/>
      <c r="K40" s="436" t="str">
        <f t="shared" ref="K40:K46" si="74">B40</f>
        <v>Materials and Supplies</v>
      </c>
      <c r="L40" s="437"/>
      <c r="M40" s="437"/>
      <c r="N40" s="437"/>
      <c r="O40" s="437"/>
      <c r="P40" s="437"/>
      <c r="Q40" s="438"/>
      <c r="R40" s="97">
        <v>0</v>
      </c>
      <c r="T40" s="436" t="str">
        <f t="shared" ref="T40:T46" si="75">K40</f>
        <v>Materials and Supplies</v>
      </c>
      <c r="U40" s="437"/>
      <c r="V40" s="437"/>
      <c r="W40" s="437"/>
      <c r="X40" s="437"/>
      <c r="Y40" s="437"/>
      <c r="Z40" s="438"/>
      <c r="AA40" s="97">
        <v>0</v>
      </c>
      <c r="AC40" s="436" t="str">
        <f t="shared" ref="AC40:AC46" si="76">T40</f>
        <v>Materials and Supplies</v>
      </c>
      <c r="AD40" s="437"/>
      <c r="AE40" s="437"/>
      <c r="AF40" s="437"/>
      <c r="AG40" s="437"/>
      <c r="AH40" s="437"/>
      <c r="AI40" s="438"/>
      <c r="AJ40" s="97">
        <v>0</v>
      </c>
      <c r="AL40" s="436" t="str">
        <f t="shared" ref="AL40:AL46" si="77">AC40</f>
        <v>Materials and Supplies</v>
      </c>
      <c r="AM40" s="437"/>
      <c r="AN40" s="437"/>
      <c r="AO40" s="437"/>
      <c r="AP40" s="437"/>
      <c r="AQ40" s="437"/>
      <c r="AR40" s="438"/>
      <c r="AS40" s="97">
        <v>0</v>
      </c>
      <c r="AU40" s="436" t="s">
        <v>51</v>
      </c>
      <c r="AV40" s="437"/>
      <c r="AW40" s="437"/>
      <c r="AX40" s="437"/>
      <c r="AY40" s="437"/>
      <c r="AZ40" s="438"/>
      <c r="BA40" s="97">
        <f t="shared" si="69"/>
        <v>0</v>
      </c>
      <c r="BB40" s="409"/>
    </row>
    <row r="41" spans="2:54">
      <c r="B41" s="405" t="s">
        <v>52</v>
      </c>
      <c r="C41" s="406"/>
      <c r="D41" s="406"/>
      <c r="E41" s="406"/>
      <c r="F41" s="406"/>
      <c r="G41" s="406"/>
      <c r="H41" s="407"/>
      <c r="I41" s="101">
        <v>0</v>
      </c>
      <c r="K41" s="405" t="str">
        <f t="shared" si="74"/>
        <v>Publication Costs</v>
      </c>
      <c r="L41" s="406"/>
      <c r="M41" s="406"/>
      <c r="N41" s="406"/>
      <c r="O41" s="406"/>
      <c r="P41" s="406"/>
      <c r="Q41" s="407"/>
      <c r="R41" s="101">
        <v>0</v>
      </c>
      <c r="T41" s="405" t="str">
        <f t="shared" si="75"/>
        <v>Publication Costs</v>
      </c>
      <c r="U41" s="406"/>
      <c r="V41" s="406"/>
      <c r="W41" s="406"/>
      <c r="X41" s="406"/>
      <c r="Y41" s="406"/>
      <c r="Z41" s="407"/>
      <c r="AA41" s="101">
        <v>0</v>
      </c>
      <c r="AC41" s="405" t="str">
        <f t="shared" si="76"/>
        <v>Publication Costs</v>
      </c>
      <c r="AD41" s="406"/>
      <c r="AE41" s="406"/>
      <c r="AF41" s="406"/>
      <c r="AG41" s="406"/>
      <c r="AH41" s="406"/>
      <c r="AI41" s="407"/>
      <c r="AJ41" s="101">
        <v>0</v>
      </c>
      <c r="AL41" s="405" t="str">
        <f t="shared" si="77"/>
        <v>Publication Costs</v>
      </c>
      <c r="AM41" s="406"/>
      <c r="AN41" s="406"/>
      <c r="AO41" s="406"/>
      <c r="AP41" s="406"/>
      <c r="AQ41" s="406"/>
      <c r="AR41" s="407"/>
      <c r="AS41" s="101">
        <v>0</v>
      </c>
      <c r="AU41" s="405" t="s">
        <v>52</v>
      </c>
      <c r="AV41" s="406"/>
      <c r="AW41" s="406"/>
      <c r="AX41" s="406"/>
      <c r="AY41" s="406"/>
      <c r="AZ41" s="407"/>
      <c r="BA41" s="101">
        <f t="shared" ref="BA41:BA46" si="78">SUM(AS41,AJ41,AA41,R41,I41)</f>
        <v>0</v>
      </c>
      <c r="BB41" s="409"/>
    </row>
    <row r="42" spans="2:54">
      <c r="B42" s="405" t="s">
        <v>53</v>
      </c>
      <c r="C42" s="406"/>
      <c r="D42" s="406"/>
      <c r="E42" s="406"/>
      <c r="F42" s="406"/>
      <c r="G42" s="406"/>
      <c r="H42" s="407"/>
      <c r="I42" s="101">
        <v>0</v>
      </c>
      <c r="K42" s="405" t="str">
        <f t="shared" si="74"/>
        <v>Consultant Services/Contractual Costs</v>
      </c>
      <c r="L42" s="406"/>
      <c r="M42" s="406"/>
      <c r="N42" s="406"/>
      <c r="O42" s="406"/>
      <c r="P42" s="406"/>
      <c r="Q42" s="407"/>
      <c r="R42" s="101">
        <v>0</v>
      </c>
      <c r="T42" s="405" t="str">
        <f t="shared" si="75"/>
        <v>Consultant Services/Contractual Costs</v>
      </c>
      <c r="U42" s="406"/>
      <c r="V42" s="406"/>
      <c r="W42" s="406"/>
      <c r="X42" s="406"/>
      <c r="Y42" s="406"/>
      <c r="Z42" s="407"/>
      <c r="AA42" s="101">
        <v>0</v>
      </c>
      <c r="AC42" s="405" t="str">
        <f t="shared" si="76"/>
        <v>Consultant Services/Contractual Costs</v>
      </c>
      <c r="AD42" s="406"/>
      <c r="AE42" s="406"/>
      <c r="AF42" s="406"/>
      <c r="AG42" s="406"/>
      <c r="AH42" s="406"/>
      <c r="AI42" s="407"/>
      <c r="AJ42" s="101">
        <v>0</v>
      </c>
      <c r="AL42" s="405" t="str">
        <f t="shared" si="77"/>
        <v>Consultant Services/Contractual Costs</v>
      </c>
      <c r="AM42" s="406"/>
      <c r="AN42" s="406"/>
      <c r="AO42" s="406"/>
      <c r="AP42" s="406"/>
      <c r="AQ42" s="406"/>
      <c r="AR42" s="407"/>
      <c r="AS42" s="101">
        <v>0</v>
      </c>
      <c r="AU42" s="405" t="s">
        <v>54</v>
      </c>
      <c r="AV42" s="406"/>
      <c r="AW42" s="406"/>
      <c r="AX42" s="406"/>
      <c r="AY42" s="406"/>
      <c r="AZ42" s="407"/>
      <c r="BA42" s="101">
        <f t="shared" si="78"/>
        <v>0</v>
      </c>
      <c r="BB42" s="409"/>
    </row>
    <row r="43" spans="2:54">
      <c r="B43" s="405" t="s">
        <v>55</v>
      </c>
      <c r="C43" s="406"/>
      <c r="D43" s="406"/>
      <c r="E43" s="406"/>
      <c r="F43" s="406"/>
      <c r="G43" s="406"/>
      <c r="H43" s="407"/>
      <c r="I43" s="101">
        <f>'Subaward(s)'!D6+'Subaward(s)'!D14+'Subaward(s)'!D22+'Subaward(s)'!D30</f>
        <v>0</v>
      </c>
      <c r="K43" s="405" t="str">
        <f>B43</f>
        <v>Subawards (Note: For correct calculation, please enter totals on the "Subaward(s)" tab in column D.)</v>
      </c>
      <c r="L43" s="406"/>
      <c r="M43" s="406"/>
      <c r="N43" s="406"/>
      <c r="O43" s="406"/>
      <c r="P43" s="406"/>
      <c r="Q43" s="407"/>
      <c r="R43" s="101">
        <f>'Subaward(s)'!D7+'Subaward(s)'!D15+'Subaward(s)'!D23+'Subaward(s)'!D31</f>
        <v>0</v>
      </c>
      <c r="T43" s="405" t="str">
        <f t="shared" si="75"/>
        <v>Subawards (Note: For correct calculation, please enter totals on the "Subaward(s)" tab in column D.)</v>
      </c>
      <c r="U43" s="406"/>
      <c r="V43" s="406"/>
      <c r="W43" s="406"/>
      <c r="X43" s="406"/>
      <c r="Y43" s="406"/>
      <c r="Z43" s="407"/>
      <c r="AA43" s="101">
        <f>'Subaward(s)'!D8+'Subaward(s)'!D16+'Subaward(s)'!D24+'Subaward(s)'!D32</f>
        <v>0</v>
      </c>
      <c r="AC43" s="405" t="str">
        <f t="shared" si="76"/>
        <v>Subawards (Note: For correct calculation, please enter totals on the "Subaward(s)" tab in column D.)</v>
      </c>
      <c r="AD43" s="406"/>
      <c r="AE43" s="406"/>
      <c r="AF43" s="406"/>
      <c r="AG43" s="406"/>
      <c r="AH43" s="406"/>
      <c r="AI43" s="407"/>
      <c r="AJ43" s="101">
        <f>'Subaward(s)'!D9+'Subaward(s)'!D17+'Subaward(s)'!D25+'Subaward(s)'!D33</f>
        <v>0</v>
      </c>
      <c r="AL43" s="405" t="str">
        <f t="shared" si="77"/>
        <v>Subawards (Note: For correct calculation, please enter totals on the "Subaward(s)" tab in column D.)</v>
      </c>
      <c r="AM43" s="406"/>
      <c r="AN43" s="406"/>
      <c r="AO43" s="406"/>
      <c r="AP43" s="406"/>
      <c r="AQ43" s="406"/>
      <c r="AR43" s="407"/>
      <c r="AS43" s="101">
        <f>'Subaward(s)'!D10+'Subaward(s)'!D18+'Subaward(s)'!D26+'Subaward(s)'!D34</f>
        <v>0</v>
      </c>
      <c r="AU43" s="405" t="s">
        <v>56</v>
      </c>
      <c r="AV43" s="406"/>
      <c r="AW43" s="406"/>
      <c r="AX43" s="406"/>
      <c r="AY43" s="406"/>
      <c r="AZ43" s="407"/>
      <c r="BA43" s="101">
        <f>SUM(AS43,AJ43,AA43,R43,I43)</f>
        <v>0</v>
      </c>
      <c r="BB43" s="375">
        <v>0</v>
      </c>
    </row>
    <row r="44" spans="2:54">
      <c r="B44" s="405" t="s">
        <v>57</v>
      </c>
      <c r="C44" s="406"/>
      <c r="D44" s="406"/>
      <c r="E44" s="406"/>
      <c r="F44" s="406"/>
      <c r="G44" s="406"/>
      <c r="H44" s="407"/>
      <c r="I44" s="101">
        <v>0</v>
      </c>
      <c r="K44" s="405" t="str">
        <f t="shared" si="74"/>
        <v>ADP/Computer Services</v>
      </c>
      <c r="L44" s="406"/>
      <c r="M44" s="406"/>
      <c r="N44" s="406"/>
      <c r="O44" s="406"/>
      <c r="P44" s="406"/>
      <c r="Q44" s="407"/>
      <c r="R44" s="101">
        <v>0</v>
      </c>
      <c r="T44" s="405" t="str">
        <f t="shared" si="75"/>
        <v>ADP/Computer Services</v>
      </c>
      <c r="U44" s="406"/>
      <c r="V44" s="406"/>
      <c r="W44" s="406"/>
      <c r="X44" s="406"/>
      <c r="Y44" s="406"/>
      <c r="Z44" s="407"/>
      <c r="AA44" s="101">
        <v>0</v>
      </c>
      <c r="AC44" s="405" t="str">
        <f t="shared" si="76"/>
        <v>ADP/Computer Services</v>
      </c>
      <c r="AD44" s="406"/>
      <c r="AE44" s="406"/>
      <c r="AF44" s="406"/>
      <c r="AG44" s="406"/>
      <c r="AH44" s="406"/>
      <c r="AI44" s="407"/>
      <c r="AJ44" s="101">
        <v>0</v>
      </c>
      <c r="AL44" s="405" t="str">
        <f t="shared" si="77"/>
        <v>ADP/Computer Services</v>
      </c>
      <c r="AM44" s="406"/>
      <c r="AN44" s="406"/>
      <c r="AO44" s="406"/>
      <c r="AP44" s="406"/>
      <c r="AQ44" s="406"/>
      <c r="AR44" s="407"/>
      <c r="AS44" s="101">
        <v>0</v>
      </c>
      <c r="AU44" s="405" t="s">
        <v>57</v>
      </c>
      <c r="AV44" s="406"/>
      <c r="AW44" s="406"/>
      <c r="AX44" s="406"/>
      <c r="AY44" s="406"/>
      <c r="AZ44" s="407"/>
      <c r="BA44" s="101">
        <f t="shared" si="78"/>
        <v>0</v>
      </c>
      <c r="BB44" s="409"/>
    </row>
    <row r="45" spans="2:54">
      <c r="B45" s="405" t="s">
        <v>58</v>
      </c>
      <c r="C45" s="406"/>
      <c r="D45" s="406"/>
      <c r="E45" s="406"/>
      <c r="F45" s="406"/>
      <c r="G45" s="406"/>
      <c r="H45" s="407"/>
      <c r="I45" s="101">
        <v>0</v>
      </c>
      <c r="K45" s="405" t="str">
        <f t="shared" si="74"/>
        <v>Equipment or Facility Rental/User Fees</v>
      </c>
      <c r="L45" s="406"/>
      <c r="M45" s="406"/>
      <c r="N45" s="406"/>
      <c r="O45" s="406"/>
      <c r="P45" s="406"/>
      <c r="Q45" s="407"/>
      <c r="R45" s="101">
        <v>0</v>
      </c>
      <c r="T45" s="405" t="str">
        <f t="shared" si="75"/>
        <v>Equipment or Facility Rental/User Fees</v>
      </c>
      <c r="U45" s="406"/>
      <c r="V45" s="406"/>
      <c r="W45" s="406"/>
      <c r="X45" s="406"/>
      <c r="Y45" s="406"/>
      <c r="Z45" s="407"/>
      <c r="AA45" s="101">
        <v>0</v>
      </c>
      <c r="AC45" s="405" t="str">
        <f t="shared" si="76"/>
        <v>Equipment or Facility Rental/User Fees</v>
      </c>
      <c r="AD45" s="406"/>
      <c r="AE45" s="406"/>
      <c r="AF45" s="406"/>
      <c r="AG45" s="406"/>
      <c r="AH45" s="406"/>
      <c r="AI45" s="407"/>
      <c r="AJ45" s="101">
        <v>0</v>
      </c>
      <c r="AL45" s="405" t="str">
        <f t="shared" si="77"/>
        <v>Equipment or Facility Rental/User Fees</v>
      </c>
      <c r="AM45" s="406"/>
      <c r="AN45" s="406"/>
      <c r="AO45" s="406"/>
      <c r="AP45" s="406"/>
      <c r="AQ45" s="406"/>
      <c r="AR45" s="407"/>
      <c r="AS45" s="101">
        <v>0</v>
      </c>
      <c r="AU45" s="405" t="s">
        <v>58</v>
      </c>
      <c r="AV45" s="406"/>
      <c r="AW45" s="406"/>
      <c r="AX45" s="406"/>
      <c r="AY45" s="406"/>
      <c r="AZ45" s="407"/>
      <c r="BA45" s="101">
        <f t="shared" si="78"/>
        <v>0</v>
      </c>
      <c r="BB45" s="409"/>
    </row>
    <row r="46" spans="2:54" ht="15.6" thickBot="1">
      <c r="B46" s="422" t="s">
        <v>48</v>
      </c>
      <c r="C46" s="423"/>
      <c r="D46" s="423"/>
      <c r="E46" s="423"/>
      <c r="F46" s="423"/>
      <c r="G46" s="423"/>
      <c r="H46" s="424"/>
      <c r="I46" s="99">
        <v>0</v>
      </c>
      <c r="K46" s="422" t="str">
        <f t="shared" si="74"/>
        <v>Other</v>
      </c>
      <c r="L46" s="423"/>
      <c r="M46" s="423"/>
      <c r="N46" s="423"/>
      <c r="O46" s="423"/>
      <c r="P46" s="423"/>
      <c r="Q46" s="424"/>
      <c r="R46" s="99">
        <v>0</v>
      </c>
      <c r="T46" s="422" t="str">
        <f t="shared" si="75"/>
        <v>Other</v>
      </c>
      <c r="U46" s="423"/>
      <c r="V46" s="423"/>
      <c r="W46" s="423"/>
      <c r="X46" s="423"/>
      <c r="Y46" s="423"/>
      <c r="Z46" s="424"/>
      <c r="AA46" s="99">
        <v>0</v>
      </c>
      <c r="AC46" s="422" t="str">
        <f t="shared" si="76"/>
        <v>Other</v>
      </c>
      <c r="AD46" s="423"/>
      <c r="AE46" s="423"/>
      <c r="AF46" s="423"/>
      <c r="AG46" s="423"/>
      <c r="AH46" s="423"/>
      <c r="AI46" s="424"/>
      <c r="AJ46" s="99">
        <v>0</v>
      </c>
      <c r="AL46" s="422" t="str">
        <f t="shared" si="77"/>
        <v>Other</v>
      </c>
      <c r="AM46" s="423"/>
      <c r="AN46" s="423"/>
      <c r="AO46" s="423"/>
      <c r="AP46" s="423"/>
      <c r="AQ46" s="423"/>
      <c r="AR46" s="424"/>
      <c r="AS46" s="99">
        <v>0</v>
      </c>
      <c r="AU46" s="422" t="s">
        <v>59</v>
      </c>
      <c r="AV46" s="423"/>
      <c r="AW46" s="423"/>
      <c r="AX46" s="423"/>
      <c r="AY46" s="423"/>
      <c r="AZ46" s="424"/>
      <c r="BA46" s="99">
        <f t="shared" si="78"/>
        <v>0</v>
      </c>
      <c r="BB46" s="409"/>
    </row>
    <row r="47" spans="2:54" ht="15.6" thickBot="1">
      <c r="B47" s="141" t="s">
        <v>60</v>
      </c>
      <c r="C47" s="142"/>
      <c r="D47" s="100"/>
      <c r="E47" s="182"/>
      <c r="F47" s="100"/>
      <c r="G47" s="100"/>
      <c r="H47" s="143"/>
      <c r="I47" s="89">
        <f>ROUND(I5+I25+I32+I12+I29+I39,0)</f>
        <v>0</v>
      </c>
      <c r="K47" s="107" t="str">
        <f>B47</f>
        <v>TOTAL DIRECT COSTS (TDC)</v>
      </c>
      <c r="L47" s="108"/>
      <c r="M47" s="109"/>
      <c r="N47" s="178"/>
      <c r="O47" s="109"/>
      <c r="P47" s="109"/>
      <c r="Q47" s="110"/>
      <c r="R47" s="111">
        <f>ROUND(R5+R25+R32+R12+R29+R39,0)</f>
        <v>0</v>
      </c>
      <c r="T47" s="129" t="str">
        <f>K47</f>
        <v>TOTAL DIRECT COSTS (TDC)</v>
      </c>
      <c r="U47" s="130"/>
      <c r="V47" s="131"/>
      <c r="W47" s="174"/>
      <c r="X47" s="131"/>
      <c r="Y47" s="131"/>
      <c r="Z47" s="132"/>
      <c r="AA47" s="128">
        <f>ROUND(AA5+AA25+AA32+AA12+AA29+AA39,0)</f>
        <v>0</v>
      </c>
      <c r="AC47" s="156" t="str">
        <f>T47</f>
        <v>TOTAL DIRECT COSTS (TDC)</v>
      </c>
      <c r="AD47" s="157"/>
      <c r="AE47" s="158"/>
      <c r="AF47" s="170"/>
      <c r="AG47" s="158"/>
      <c r="AH47" s="158"/>
      <c r="AI47" s="159"/>
      <c r="AJ47" s="155">
        <f>ROUND(AJ5+AJ25+AJ32+AJ12+AJ29+AJ39,0)</f>
        <v>0</v>
      </c>
      <c r="AL47" s="196" t="str">
        <f>AC47</f>
        <v>TOTAL DIRECT COSTS (TDC)</v>
      </c>
      <c r="AM47" s="197"/>
      <c r="AN47" s="198"/>
      <c r="AO47" s="199"/>
      <c r="AP47" s="198"/>
      <c r="AQ47" s="198"/>
      <c r="AR47" s="200"/>
      <c r="AS47" s="195">
        <f>ROUND(AS5+AS25+AS32+AS12+AS29+AS39,0)</f>
        <v>0</v>
      </c>
      <c r="AU47" s="275" t="s">
        <v>60</v>
      </c>
      <c r="AV47" s="276"/>
      <c r="AW47" s="282"/>
      <c r="AX47" s="281"/>
      <c r="AY47" s="281"/>
      <c r="AZ47" s="279" t="s">
        <v>15</v>
      </c>
      <c r="BA47" s="280">
        <f>SUM(AS47,AJ47,AA47,R47,I47)</f>
        <v>0</v>
      </c>
      <c r="BB47" s="376">
        <f>SUM(BA5,BA12,BA25,BA29,BA32,BA39)</f>
        <v>0</v>
      </c>
    </row>
    <row r="48" spans="2:54" ht="15.6" thickBot="1">
      <c r="B48" s="425" t="s">
        <v>61</v>
      </c>
      <c r="C48" s="426"/>
      <c r="D48" s="426"/>
      <c r="E48" s="426"/>
      <c r="F48" s="426"/>
      <c r="G48" s="426"/>
      <c r="H48" s="427"/>
      <c r="I48" s="98">
        <f>I47-I32-I25-'Subaward(s)'!F6-'Subaward(s)'!F14-'Subaward(s)'!F22-'Subaward(s)'!F30</f>
        <v>0</v>
      </c>
      <c r="K48" s="425" t="str">
        <f>B48</f>
        <v>Modified Total Direct Cost (MTDC) Base</v>
      </c>
      <c r="L48" s="426"/>
      <c r="M48" s="426"/>
      <c r="N48" s="426"/>
      <c r="O48" s="426"/>
      <c r="P48" s="426"/>
      <c r="Q48" s="427"/>
      <c r="R48" s="98">
        <f>R47-R32-R25-'Subaward(s)'!F7-'Subaward(s)'!F15-'Subaward(s)'!F23-'Subaward(s)'!F31</f>
        <v>0</v>
      </c>
      <c r="T48" s="425" t="str">
        <f>K48</f>
        <v>Modified Total Direct Cost (MTDC) Base</v>
      </c>
      <c r="U48" s="426"/>
      <c r="V48" s="426"/>
      <c r="W48" s="426"/>
      <c r="X48" s="426"/>
      <c r="Y48" s="426"/>
      <c r="Z48" s="427"/>
      <c r="AA48" s="98">
        <f>AA47-AA32-AA25-'Subaward(s)'!F8-'Subaward(s)'!F16-'Subaward(s)'!F24-'Subaward(s)'!F32</f>
        <v>0</v>
      </c>
      <c r="AC48" s="425" t="str">
        <f>T48</f>
        <v>Modified Total Direct Cost (MTDC) Base</v>
      </c>
      <c r="AD48" s="426"/>
      <c r="AE48" s="426"/>
      <c r="AF48" s="426"/>
      <c r="AG48" s="426"/>
      <c r="AH48" s="426"/>
      <c r="AI48" s="427"/>
      <c r="AJ48" s="98">
        <f>AJ47-AJ32-AJ25-'Subaward(s)'!F9-'Subaward(s)'!F17-'Subaward(s)'!F25-'Subaward(s)'!F33</f>
        <v>0</v>
      </c>
      <c r="AL48" s="425" t="str">
        <f>AC48</f>
        <v>Modified Total Direct Cost (MTDC) Base</v>
      </c>
      <c r="AM48" s="426"/>
      <c r="AN48" s="426"/>
      <c r="AO48" s="426"/>
      <c r="AP48" s="426"/>
      <c r="AQ48" s="426"/>
      <c r="AR48" s="427"/>
      <c r="AS48" s="98">
        <f>AS47-AS32-AS25-'Subaward(s)'!F10-'Subaward(s)'!F18-'Subaward(s)'!F26-'Subaward(s)'!F34</f>
        <v>0</v>
      </c>
      <c r="AU48" s="425" t="s">
        <v>61</v>
      </c>
      <c r="AV48" s="426"/>
      <c r="AW48" s="426"/>
      <c r="AX48" s="426"/>
      <c r="AY48" s="426"/>
      <c r="AZ48" s="427"/>
      <c r="BA48" s="98">
        <f>SUM(AS48,AJ48,AA48,R48,I48)</f>
        <v>0</v>
      </c>
      <c r="BB48" s="375">
        <v>0</v>
      </c>
    </row>
    <row r="49" spans="2:54" ht="15.6" thickBot="1">
      <c r="B49" s="26" t="s">
        <v>62</v>
      </c>
      <c r="C49" s="27"/>
      <c r="D49" s="30"/>
      <c r="E49" s="183"/>
      <c r="F49" s="30"/>
      <c r="G49" s="30"/>
      <c r="H49" s="140"/>
      <c r="I49" s="29">
        <f>ROUND(I48*I50,0)</f>
        <v>0</v>
      </c>
      <c r="K49" s="102" t="str">
        <f>B49</f>
        <v>INDIRECT COSTS (F&amp;A/OVERHEAD COSTS)</v>
      </c>
      <c r="L49" s="103"/>
      <c r="M49" s="104"/>
      <c r="N49" s="179"/>
      <c r="O49" s="104"/>
      <c r="P49" s="104"/>
      <c r="Q49" s="105"/>
      <c r="R49" s="106">
        <f>ROUND(R48*R50,0)</f>
        <v>0</v>
      </c>
      <c r="T49" s="118" t="str">
        <f>K49</f>
        <v>INDIRECT COSTS (F&amp;A/OVERHEAD COSTS)</v>
      </c>
      <c r="U49" s="119"/>
      <c r="V49" s="133"/>
      <c r="W49" s="175"/>
      <c r="X49" s="133"/>
      <c r="Y49" s="133"/>
      <c r="Z49" s="121"/>
      <c r="AA49" s="122">
        <f>ROUND(AA48*AA50,0)</f>
        <v>0</v>
      </c>
      <c r="AC49" s="31" t="str">
        <f>T49</f>
        <v>INDIRECT COSTS (F&amp;A/OVERHEAD COSTS)</v>
      </c>
      <c r="AD49" s="32"/>
      <c r="AE49" s="160"/>
      <c r="AF49" s="171"/>
      <c r="AG49" s="160"/>
      <c r="AH49" s="160"/>
      <c r="AI49" s="148"/>
      <c r="AJ49" s="149">
        <f>ROUND(AJ48*AJ50,0)</f>
        <v>0</v>
      </c>
      <c r="AL49" s="184" t="str">
        <f>AC49</f>
        <v>INDIRECT COSTS (F&amp;A/OVERHEAD COSTS)</v>
      </c>
      <c r="AM49" s="185"/>
      <c r="AN49" s="201"/>
      <c r="AO49" s="202"/>
      <c r="AP49" s="201"/>
      <c r="AQ49" s="201"/>
      <c r="AR49" s="188"/>
      <c r="AS49" s="189">
        <f>ROUND(AS48*AS50,0)</f>
        <v>0</v>
      </c>
      <c r="AU49" s="41" t="s">
        <v>62</v>
      </c>
      <c r="AV49" s="42"/>
      <c r="AW49" s="284"/>
      <c r="AX49" s="283"/>
      <c r="AY49" s="283"/>
      <c r="AZ49" s="272" t="s">
        <v>15</v>
      </c>
      <c r="BA49" s="273">
        <f>SUM(AS49,AJ49,AA49,R49,I49)</f>
        <v>0</v>
      </c>
      <c r="BB49" s="376">
        <f>ROUND(BA48*BA50,0)</f>
        <v>0</v>
      </c>
    </row>
    <row r="50" spans="2:54" ht="15.6" thickBot="1">
      <c r="B50" s="428" t="s">
        <v>63</v>
      </c>
      <c r="C50" s="429"/>
      <c r="D50" s="429"/>
      <c r="E50" s="429"/>
      <c r="F50" s="429"/>
      <c r="G50" s="429"/>
      <c r="H50" s="430"/>
      <c r="I50" s="205">
        <v>0.52</v>
      </c>
      <c r="K50" s="428" t="str">
        <f>B50</f>
        <v>Applicable F&amp;A Rate</v>
      </c>
      <c r="L50" s="429"/>
      <c r="M50" s="429"/>
      <c r="N50" s="429"/>
      <c r="O50" s="429"/>
      <c r="P50" s="429"/>
      <c r="Q50" s="430"/>
      <c r="R50" s="205">
        <f>I50</f>
        <v>0.52</v>
      </c>
      <c r="T50" s="428" t="str">
        <f>K50</f>
        <v>Applicable F&amp;A Rate</v>
      </c>
      <c r="U50" s="429"/>
      <c r="V50" s="429"/>
      <c r="W50" s="429"/>
      <c r="X50" s="429"/>
      <c r="Y50" s="429"/>
      <c r="Z50" s="430"/>
      <c r="AA50" s="205">
        <f>R50</f>
        <v>0.52</v>
      </c>
      <c r="AC50" s="428" t="str">
        <f>T50</f>
        <v>Applicable F&amp;A Rate</v>
      </c>
      <c r="AD50" s="429"/>
      <c r="AE50" s="429"/>
      <c r="AF50" s="429"/>
      <c r="AG50" s="429"/>
      <c r="AH50" s="429"/>
      <c r="AI50" s="430"/>
      <c r="AJ50" s="205">
        <f>AA50</f>
        <v>0.52</v>
      </c>
      <c r="AL50" s="428" t="str">
        <f>AC50</f>
        <v>Applicable F&amp;A Rate</v>
      </c>
      <c r="AM50" s="429"/>
      <c r="AN50" s="429"/>
      <c r="AO50" s="429"/>
      <c r="AP50" s="429"/>
      <c r="AQ50" s="429"/>
      <c r="AR50" s="430"/>
      <c r="AS50" s="205">
        <f>AJ50</f>
        <v>0.52</v>
      </c>
      <c r="AU50" s="428" t="s">
        <v>63</v>
      </c>
      <c r="AV50" s="429"/>
      <c r="AW50" s="429"/>
      <c r="AX50" s="429"/>
      <c r="AY50" s="429"/>
      <c r="AZ50" s="430"/>
      <c r="BA50" s="205">
        <f>AS50</f>
        <v>0.52</v>
      </c>
      <c r="BB50" s="373"/>
    </row>
    <row r="51" spans="2:54" ht="18" customHeight="1" thickBot="1">
      <c r="B51" s="287" t="s">
        <v>64</v>
      </c>
      <c r="C51" s="288"/>
      <c r="D51" s="289"/>
      <c r="E51" s="290"/>
      <c r="F51" s="289"/>
      <c r="G51" s="289"/>
      <c r="H51" s="289"/>
      <c r="I51" s="291">
        <f>I49+I47</f>
        <v>0</v>
      </c>
      <c r="K51" s="287" t="s">
        <v>65</v>
      </c>
      <c r="L51" s="288"/>
      <c r="M51" s="289"/>
      <c r="N51" s="290"/>
      <c r="O51" s="289"/>
      <c r="P51" s="289"/>
      <c r="Q51" s="289"/>
      <c r="R51" s="291">
        <f>R49+R47</f>
        <v>0</v>
      </c>
      <c r="T51" s="287" t="s">
        <v>66</v>
      </c>
      <c r="U51" s="288"/>
      <c r="V51" s="289"/>
      <c r="W51" s="290"/>
      <c r="X51" s="289"/>
      <c r="Y51" s="289"/>
      <c r="Z51" s="289"/>
      <c r="AA51" s="291">
        <f>AA49+AA47</f>
        <v>0</v>
      </c>
      <c r="AC51" s="287" t="s">
        <v>67</v>
      </c>
      <c r="AD51" s="288"/>
      <c r="AE51" s="289"/>
      <c r="AF51" s="290"/>
      <c r="AG51" s="289"/>
      <c r="AH51" s="289"/>
      <c r="AI51" s="289"/>
      <c r="AJ51" s="291">
        <f>AJ49+AJ47</f>
        <v>0</v>
      </c>
      <c r="AL51" s="287" t="s">
        <v>68</v>
      </c>
      <c r="AM51" s="288"/>
      <c r="AN51" s="289"/>
      <c r="AO51" s="290"/>
      <c r="AP51" s="289"/>
      <c r="AQ51" s="289"/>
      <c r="AR51" s="289"/>
      <c r="AS51" s="291">
        <f>AS49+AS47</f>
        <v>0</v>
      </c>
      <c r="AU51" s="287" t="s">
        <v>69</v>
      </c>
      <c r="AV51" s="288"/>
      <c r="AW51" s="290"/>
      <c r="AX51" s="289"/>
      <c r="AY51" s="289"/>
      <c r="AZ51" s="289"/>
      <c r="BA51" s="393">
        <f>SUM(AS51,AJ51,AA51,R51,I51)</f>
        <v>0</v>
      </c>
      <c r="BB51" s="394">
        <f>SUM(BA47,BA49)</f>
        <v>0</v>
      </c>
    </row>
    <row r="52" spans="2:54" ht="15.6" thickBot="1">
      <c r="B52" s="314"/>
      <c r="C52" s="314"/>
      <c r="D52" s="314"/>
      <c r="E52" s="315"/>
      <c r="F52" s="314"/>
      <c r="G52" s="314"/>
    </row>
    <row r="53" spans="2:54" ht="15" customHeight="1" thickBot="1">
      <c r="B53" s="26" t="s">
        <v>70</v>
      </c>
      <c r="C53" s="27"/>
      <c r="D53" s="30"/>
      <c r="E53" s="183"/>
      <c r="F53" s="30"/>
      <c r="G53" s="30"/>
      <c r="H53" s="140"/>
      <c r="I53" s="29"/>
      <c r="K53" s="102" t="s">
        <v>70</v>
      </c>
      <c r="L53" s="103"/>
      <c r="M53" s="104"/>
      <c r="N53" s="179"/>
      <c r="O53" s="104"/>
      <c r="P53" s="104"/>
      <c r="Q53" s="105"/>
      <c r="R53" s="106"/>
      <c r="T53" s="118" t="s">
        <v>70</v>
      </c>
      <c r="U53" s="119"/>
      <c r="V53" s="133"/>
      <c r="W53" s="175"/>
      <c r="X53" s="133"/>
      <c r="Y53" s="133"/>
      <c r="Z53" s="121"/>
      <c r="AA53" s="122"/>
      <c r="AC53" s="31" t="s">
        <v>70</v>
      </c>
      <c r="AD53" s="32"/>
      <c r="AE53" s="160"/>
      <c r="AF53" s="171"/>
      <c r="AG53" s="160"/>
      <c r="AH53" s="160"/>
      <c r="AI53" s="148"/>
      <c r="AJ53" s="149"/>
      <c r="AL53" s="184" t="s">
        <v>70</v>
      </c>
      <c r="AM53" s="185"/>
      <c r="AN53" s="201"/>
      <c r="AO53" s="202"/>
      <c r="AP53" s="201"/>
      <c r="AQ53" s="201"/>
      <c r="AR53" s="188"/>
      <c r="AS53" s="189"/>
      <c r="AU53" s="421" t="s">
        <v>71</v>
      </c>
      <c r="AV53" s="421"/>
      <c r="AW53" s="421"/>
      <c r="AX53" s="421"/>
      <c r="AY53" s="421"/>
      <c r="AZ53" s="421"/>
      <c r="BA53" s="421"/>
    </row>
    <row r="54" spans="2:54" ht="15" customHeight="1">
      <c r="B54" s="411"/>
      <c r="C54" s="412"/>
      <c r="D54" s="412"/>
      <c r="E54" s="412"/>
      <c r="F54" s="412"/>
      <c r="G54" s="412"/>
      <c r="H54" s="412"/>
      <c r="I54" s="413"/>
      <c r="K54" s="411"/>
      <c r="L54" s="412"/>
      <c r="M54" s="412"/>
      <c r="N54" s="412"/>
      <c r="O54" s="412"/>
      <c r="P54" s="412"/>
      <c r="Q54" s="412"/>
      <c r="R54" s="413"/>
      <c r="T54" s="411"/>
      <c r="U54" s="412"/>
      <c r="V54" s="412"/>
      <c r="W54" s="412"/>
      <c r="X54" s="412"/>
      <c r="Y54" s="412"/>
      <c r="Z54" s="412"/>
      <c r="AA54" s="413"/>
      <c r="AC54" s="411"/>
      <c r="AD54" s="412"/>
      <c r="AE54" s="412"/>
      <c r="AF54" s="412"/>
      <c r="AG54" s="412"/>
      <c r="AH54" s="412"/>
      <c r="AI54" s="412"/>
      <c r="AJ54" s="413"/>
      <c r="AL54" s="411"/>
      <c r="AM54" s="412"/>
      <c r="AN54" s="412"/>
      <c r="AO54" s="412"/>
      <c r="AP54" s="412"/>
      <c r="AQ54" s="412"/>
      <c r="AR54" s="412"/>
      <c r="AS54" s="413"/>
      <c r="AU54" s="421"/>
      <c r="AV54" s="421"/>
      <c r="AW54" s="421"/>
      <c r="AX54" s="421"/>
      <c r="AY54" s="421"/>
      <c r="AZ54" s="421"/>
      <c r="BA54" s="421"/>
    </row>
    <row r="55" spans="2:54" ht="15" customHeight="1">
      <c r="B55" s="414"/>
      <c r="C55" s="415"/>
      <c r="D55" s="415"/>
      <c r="E55" s="415"/>
      <c r="F55" s="415"/>
      <c r="G55" s="415"/>
      <c r="H55" s="415"/>
      <c r="I55" s="416"/>
      <c r="K55" s="414"/>
      <c r="L55" s="415"/>
      <c r="M55" s="415"/>
      <c r="N55" s="415"/>
      <c r="O55" s="415"/>
      <c r="P55" s="415"/>
      <c r="Q55" s="415"/>
      <c r="R55" s="416"/>
      <c r="T55" s="414"/>
      <c r="U55" s="415"/>
      <c r="V55" s="415"/>
      <c r="W55" s="415"/>
      <c r="X55" s="415"/>
      <c r="Y55" s="415"/>
      <c r="Z55" s="415"/>
      <c r="AA55" s="416"/>
      <c r="AC55" s="414"/>
      <c r="AD55" s="415"/>
      <c r="AE55" s="415"/>
      <c r="AF55" s="415"/>
      <c r="AG55" s="415"/>
      <c r="AH55" s="415"/>
      <c r="AI55" s="415"/>
      <c r="AJ55" s="416"/>
      <c r="AL55" s="414"/>
      <c r="AM55" s="415"/>
      <c r="AN55" s="415"/>
      <c r="AO55" s="415"/>
      <c r="AP55" s="415"/>
      <c r="AQ55" s="415"/>
      <c r="AR55" s="415"/>
      <c r="AS55" s="416"/>
      <c r="AU55" s="421"/>
      <c r="AV55" s="421"/>
      <c r="AW55" s="421"/>
      <c r="AX55" s="421"/>
      <c r="AY55" s="421"/>
      <c r="AZ55" s="421"/>
      <c r="BA55" s="421"/>
    </row>
    <row r="56" spans="2:54" ht="15" customHeight="1">
      <c r="B56" s="414"/>
      <c r="C56" s="415"/>
      <c r="D56" s="415"/>
      <c r="E56" s="415"/>
      <c r="F56" s="415"/>
      <c r="G56" s="415"/>
      <c r="H56" s="415"/>
      <c r="I56" s="416"/>
      <c r="K56" s="414"/>
      <c r="L56" s="415"/>
      <c r="M56" s="415"/>
      <c r="N56" s="415"/>
      <c r="O56" s="415"/>
      <c r="P56" s="415"/>
      <c r="Q56" s="415"/>
      <c r="R56" s="416"/>
      <c r="T56" s="414"/>
      <c r="U56" s="415"/>
      <c r="V56" s="415"/>
      <c r="W56" s="415"/>
      <c r="X56" s="415"/>
      <c r="Y56" s="415"/>
      <c r="Z56" s="415"/>
      <c r="AA56" s="416"/>
      <c r="AC56" s="414"/>
      <c r="AD56" s="415"/>
      <c r="AE56" s="415"/>
      <c r="AF56" s="415"/>
      <c r="AG56" s="415"/>
      <c r="AH56" s="415"/>
      <c r="AI56" s="415"/>
      <c r="AJ56" s="416"/>
      <c r="AL56" s="414"/>
      <c r="AM56" s="415"/>
      <c r="AN56" s="415"/>
      <c r="AO56" s="415"/>
      <c r="AP56" s="415"/>
      <c r="AQ56" s="415"/>
      <c r="AR56" s="415"/>
      <c r="AS56" s="416"/>
      <c r="AU56" s="421"/>
      <c r="AV56" s="421"/>
      <c r="AW56" s="421"/>
      <c r="AX56" s="421"/>
      <c r="AY56" s="421"/>
      <c r="AZ56" s="421"/>
      <c r="BA56" s="421"/>
    </row>
    <row r="57" spans="2:54" ht="15" customHeight="1">
      <c r="B57" s="414"/>
      <c r="C57" s="415"/>
      <c r="D57" s="415"/>
      <c r="E57" s="415"/>
      <c r="F57" s="415"/>
      <c r="G57" s="415"/>
      <c r="H57" s="415"/>
      <c r="I57" s="416"/>
      <c r="K57" s="414"/>
      <c r="L57" s="415"/>
      <c r="M57" s="415"/>
      <c r="N57" s="415"/>
      <c r="O57" s="415"/>
      <c r="P57" s="415"/>
      <c r="Q57" s="415"/>
      <c r="R57" s="416"/>
      <c r="T57" s="414"/>
      <c r="U57" s="415"/>
      <c r="V57" s="415"/>
      <c r="W57" s="415"/>
      <c r="X57" s="415"/>
      <c r="Y57" s="415"/>
      <c r="Z57" s="415"/>
      <c r="AA57" s="416"/>
      <c r="AC57" s="414"/>
      <c r="AD57" s="415"/>
      <c r="AE57" s="415"/>
      <c r="AF57" s="415"/>
      <c r="AG57" s="415"/>
      <c r="AH57" s="415"/>
      <c r="AI57" s="415"/>
      <c r="AJ57" s="416"/>
      <c r="AL57" s="414"/>
      <c r="AM57" s="415"/>
      <c r="AN57" s="415"/>
      <c r="AO57" s="415"/>
      <c r="AP57" s="415"/>
      <c r="AQ57" s="415"/>
      <c r="AR57" s="415"/>
      <c r="AS57" s="416"/>
      <c r="AU57" s="421"/>
      <c r="AV57" s="421"/>
      <c r="AW57" s="421"/>
      <c r="AX57" s="421"/>
      <c r="AY57" s="421"/>
      <c r="AZ57" s="421"/>
      <c r="BA57" s="421"/>
    </row>
    <row r="58" spans="2:54" ht="15" customHeight="1">
      <c r="B58" s="414"/>
      <c r="C58" s="415"/>
      <c r="D58" s="415"/>
      <c r="E58" s="415"/>
      <c r="F58" s="415"/>
      <c r="G58" s="415"/>
      <c r="H58" s="415"/>
      <c r="I58" s="416"/>
      <c r="K58" s="414"/>
      <c r="L58" s="415"/>
      <c r="M58" s="415"/>
      <c r="N58" s="415"/>
      <c r="O58" s="415"/>
      <c r="P58" s="415"/>
      <c r="Q58" s="415"/>
      <c r="R58" s="416"/>
      <c r="T58" s="414"/>
      <c r="U58" s="415"/>
      <c r="V58" s="415"/>
      <c r="W58" s="415"/>
      <c r="X58" s="415"/>
      <c r="Y58" s="415"/>
      <c r="Z58" s="415"/>
      <c r="AA58" s="416"/>
      <c r="AC58" s="414"/>
      <c r="AD58" s="415"/>
      <c r="AE58" s="415"/>
      <c r="AF58" s="415"/>
      <c r="AG58" s="415"/>
      <c r="AH58" s="415"/>
      <c r="AI58" s="415"/>
      <c r="AJ58" s="416"/>
      <c r="AL58" s="414"/>
      <c r="AM58" s="415"/>
      <c r="AN58" s="415"/>
      <c r="AO58" s="415"/>
      <c r="AP58" s="415"/>
      <c r="AQ58" s="415"/>
      <c r="AR58" s="415"/>
      <c r="AS58" s="416"/>
      <c r="AU58" s="421"/>
      <c r="AV58" s="421"/>
      <c r="AW58" s="421"/>
      <c r="AX58" s="421"/>
      <c r="AY58" s="421"/>
      <c r="AZ58" s="421"/>
      <c r="BA58" s="421"/>
    </row>
    <row r="59" spans="2:54" ht="15" customHeight="1">
      <c r="B59" s="414"/>
      <c r="C59" s="415"/>
      <c r="D59" s="415"/>
      <c r="E59" s="415"/>
      <c r="F59" s="415"/>
      <c r="G59" s="415"/>
      <c r="H59" s="415"/>
      <c r="I59" s="416"/>
      <c r="K59" s="414"/>
      <c r="L59" s="415"/>
      <c r="M59" s="415"/>
      <c r="N59" s="415"/>
      <c r="O59" s="415"/>
      <c r="P59" s="415"/>
      <c r="Q59" s="415"/>
      <c r="R59" s="416"/>
      <c r="T59" s="414"/>
      <c r="U59" s="415"/>
      <c r="V59" s="415"/>
      <c r="W59" s="415"/>
      <c r="X59" s="415"/>
      <c r="Y59" s="415"/>
      <c r="Z59" s="415"/>
      <c r="AA59" s="416"/>
      <c r="AC59" s="414"/>
      <c r="AD59" s="415"/>
      <c r="AE59" s="415"/>
      <c r="AF59" s="415"/>
      <c r="AG59" s="415"/>
      <c r="AH59" s="415"/>
      <c r="AI59" s="415"/>
      <c r="AJ59" s="416"/>
      <c r="AL59" s="414"/>
      <c r="AM59" s="415"/>
      <c r="AN59" s="415"/>
      <c r="AO59" s="415"/>
      <c r="AP59" s="415"/>
      <c r="AQ59" s="415"/>
      <c r="AR59" s="415"/>
      <c r="AS59" s="416"/>
      <c r="AU59" s="421"/>
      <c r="AV59" s="421"/>
      <c r="AW59" s="421"/>
      <c r="AX59" s="421"/>
      <c r="AY59" s="421"/>
      <c r="AZ59" s="421"/>
      <c r="BA59" s="421"/>
    </row>
    <row r="60" spans="2:54" ht="15" customHeight="1">
      <c r="B60" s="414"/>
      <c r="C60" s="415"/>
      <c r="D60" s="415"/>
      <c r="E60" s="415"/>
      <c r="F60" s="415"/>
      <c r="G60" s="415"/>
      <c r="H60" s="415"/>
      <c r="I60" s="416"/>
      <c r="K60" s="414"/>
      <c r="L60" s="415"/>
      <c r="M60" s="415"/>
      <c r="N60" s="415"/>
      <c r="O60" s="415"/>
      <c r="P60" s="415"/>
      <c r="Q60" s="415"/>
      <c r="R60" s="416"/>
      <c r="T60" s="414"/>
      <c r="U60" s="415"/>
      <c r="V60" s="415"/>
      <c r="W60" s="415"/>
      <c r="X60" s="415"/>
      <c r="Y60" s="415"/>
      <c r="Z60" s="415"/>
      <c r="AA60" s="416"/>
      <c r="AC60" s="414"/>
      <c r="AD60" s="415"/>
      <c r="AE60" s="415"/>
      <c r="AF60" s="415"/>
      <c r="AG60" s="415"/>
      <c r="AH60" s="415"/>
      <c r="AI60" s="415"/>
      <c r="AJ60" s="416"/>
      <c r="AL60" s="414"/>
      <c r="AM60" s="415"/>
      <c r="AN60" s="415"/>
      <c r="AO60" s="415"/>
      <c r="AP60" s="415"/>
      <c r="AQ60" s="415"/>
      <c r="AR60" s="415"/>
      <c r="AS60" s="416"/>
      <c r="AU60" s="421"/>
      <c r="AV60" s="421"/>
      <c r="AW60" s="421"/>
      <c r="AX60" s="421"/>
      <c r="AY60" s="421"/>
      <c r="AZ60" s="421"/>
      <c r="BA60" s="421"/>
    </row>
    <row r="61" spans="2:54" ht="15" customHeight="1">
      <c r="B61" s="414"/>
      <c r="C61" s="415"/>
      <c r="D61" s="415"/>
      <c r="E61" s="415"/>
      <c r="F61" s="415"/>
      <c r="G61" s="415"/>
      <c r="H61" s="415"/>
      <c r="I61" s="416"/>
      <c r="K61" s="414"/>
      <c r="L61" s="415"/>
      <c r="M61" s="415"/>
      <c r="N61" s="415"/>
      <c r="O61" s="415"/>
      <c r="P61" s="415"/>
      <c r="Q61" s="415"/>
      <c r="R61" s="416"/>
      <c r="T61" s="414"/>
      <c r="U61" s="415"/>
      <c r="V61" s="415"/>
      <c r="W61" s="415"/>
      <c r="X61" s="415"/>
      <c r="Y61" s="415"/>
      <c r="Z61" s="415"/>
      <c r="AA61" s="416"/>
      <c r="AC61" s="414"/>
      <c r="AD61" s="415"/>
      <c r="AE61" s="415"/>
      <c r="AF61" s="415"/>
      <c r="AG61" s="415"/>
      <c r="AH61" s="415"/>
      <c r="AI61" s="415"/>
      <c r="AJ61" s="416"/>
      <c r="AL61" s="414"/>
      <c r="AM61" s="415"/>
      <c r="AN61" s="415"/>
      <c r="AO61" s="415"/>
      <c r="AP61" s="415"/>
      <c r="AQ61" s="415"/>
      <c r="AR61" s="415"/>
      <c r="AS61" s="416"/>
      <c r="AU61" s="421"/>
      <c r="AV61" s="421"/>
      <c r="AW61" s="421"/>
      <c r="AX61" s="421"/>
      <c r="AY61" s="421"/>
      <c r="AZ61" s="421"/>
      <c r="BA61" s="421"/>
    </row>
    <row r="62" spans="2:54" ht="15" customHeight="1">
      <c r="B62" s="414"/>
      <c r="C62" s="415"/>
      <c r="D62" s="415"/>
      <c r="E62" s="415"/>
      <c r="F62" s="415"/>
      <c r="G62" s="415"/>
      <c r="H62" s="415"/>
      <c r="I62" s="416"/>
      <c r="K62" s="414"/>
      <c r="L62" s="415"/>
      <c r="M62" s="415"/>
      <c r="N62" s="415"/>
      <c r="O62" s="415"/>
      <c r="P62" s="415"/>
      <c r="Q62" s="415"/>
      <c r="R62" s="416"/>
      <c r="T62" s="414"/>
      <c r="U62" s="415"/>
      <c r="V62" s="415"/>
      <c r="W62" s="415"/>
      <c r="X62" s="415"/>
      <c r="Y62" s="415"/>
      <c r="Z62" s="415"/>
      <c r="AA62" s="416"/>
      <c r="AC62" s="414"/>
      <c r="AD62" s="415"/>
      <c r="AE62" s="415"/>
      <c r="AF62" s="415"/>
      <c r="AG62" s="415"/>
      <c r="AH62" s="415"/>
      <c r="AI62" s="415"/>
      <c r="AJ62" s="416"/>
      <c r="AL62" s="414"/>
      <c r="AM62" s="415"/>
      <c r="AN62" s="415"/>
      <c r="AO62" s="415"/>
      <c r="AP62" s="415"/>
      <c r="AQ62" s="415"/>
      <c r="AR62" s="415"/>
      <c r="AS62" s="416"/>
      <c r="AU62" s="421"/>
      <c r="AV62" s="421"/>
      <c r="AW62" s="421"/>
      <c r="AX62" s="421"/>
      <c r="AY62" s="421"/>
      <c r="AZ62" s="421"/>
      <c r="BA62" s="421"/>
    </row>
    <row r="63" spans="2:54" ht="15" customHeight="1">
      <c r="B63" s="414"/>
      <c r="C63" s="415"/>
      <c r="D63" s="415"/>
      <c r="E63" s="415"/>
      <c r="F63" s="415"/>
      <c r="G63" s="415"/>
      <c r="H63" s="415"/>
      <c r="I63" s="416"/>
      <c r="K63" s="414"/>
      <c r="L63" s="415"/>
      <c r="M63" s="415"/>
      <c r="N63" s="415"/>
      <c r="O63" s="415"/>
      <c r="P63" s="415"/>
      <c r="Q63" s="415"/>
      <c r="R63" s="416"/>
      <c r="T63" s="414"/>
      <c r="U63" s="415"/>
      <c r="V63" s="415"/>
      <c r="W63" s="415"/>
      <c r="X63" s="415"/>
      <c r="Y63" s="415"/>
      <c r="Z63" s="415"/>
      <c r="AA63" s="416"/>
      <c r="AC63" s="414"/>
      <c r="AD63" s="415"/>
      <c r="AE63" s="415"/>
      <c r="AF63" s="415"/>
      <c r="AG63" s="415"/>
      <c r="AH63" s="415"/>
      <c r="AI63" s="415"/>
      <c r="AJ63" s="416"/>
      <c r="AL63" s="414"/>
      <c r="AM63" s="415"/>
      <c r="AN63" s="415"/>
      <c r="AO63" s="415"/>
      <c r="AP63" s="415"/>
      <c r="AQ63" s="415"/>
      <c r="AR63" s="415"/>
      <c r="AS63" s="416"/>
      <c r="AU63" s="421"/>
      <c r="AV63" s="421"/>
      <c r="AW63" s="421"/>
      <c r="AX63" s="421"/>
      <c r="AY63" s="421"/>
      <c r="AZ63" s="421"/>
      <c r="BA63" s="421"/>
    </row>
    <row r="64" spans="2:54" ht="15" customHeight="1">
      <c r="B64" s="414"/>
      <c r="C64" s="415"/>
      <c r="D64" s="415"/>
      <c r="E64" s="415"/>
      <c r="F64" s="415"/>
      <c r="G64" s="415"/>
      <c r="H64" s="415"/>
      <c r="I64" s="416"/>
      <c r="K64" s="414"/>
      <c r="L64" s="415"/>
      <c r="M64" s="415"/>
      <c r="N64" s="415"/>
      <c r="O64" s="415"/>
      <c r="P64" s="415"/>
      <c r="Q64" s="415"/>
      <c r="R64" s="416"/>
      <c r="T64" s="414"/>
      <c r="U64" s="415"/>
      <c r="V64" s="415"/>
      <c r="W64" s="415"/>
      <c r="X64" s="415"/>
      <c r="Y64" s="415"/>
      <c r="Z64" s="415"/>
      <c r="AA64" s="416"/>
      <c r="AC64" s="414"/>
      <c r="AD64" s="415"/>
      <c r="AE64" s="415"/>
      <c r="AF64" s="415"/>
      <c r="AG64" s="415"/>
      <c r="AH64" s="415"/>
      <c r="AI64" s="415"/>
      <c r="AJ64" s="416"/>
      <c r="AL64" s="414"/>
      <c r="AM64" s="415"/>
      <c r="AN64" s="415"/>
      <c r="AO64" s="415"/>
      <c r="AP64" s="415"/>
      <c r="AQ64" s="415"/>
      <c r="AR64" s="415"/>
      <c r="AS64" s="416"/>
      <c r="AU64" s="421"/>
      <c r="AV64" s="421"/>
      <c r="AW64" s="421"/>
      <c r="AX64" s="421"/>
      <c r="AY64" s="421"/>
      <c r="AZ64" s="421"/>
      <c r="BA64" s="421"/>
    </row>
    <row r="65" spans="2:45" ht="15" customHeight="1">
      <c r="B65" s="414"/>
      <c r="C65" s="415"/>
      <c r="D65" s="415"/>
      <c r="E65" s="415"/>
      <c r="F65" s="415"/>
      <c r="G65" s="415"/>
      <c r="H65" s="415"/>
      <c r="I65" s="416"/>
      <c r="K65" s="414"/>
      <c r="L65" s="415"/>
      <c r="M65" s="415"/>
      <c r="N65" s="415"/>
      <c r="O65" s="415"/>
      <c r="P65" s="415"/>
      <c r="Q65" s="415"/>
      <c r="R65" s="416"/>
      <c r="T65" s="414"/>
      <c r="U65" s="415"/>
      <c r="V65" s="415"/>
      <c r="W65" s="415"/>
      <c r="X65" s="415"/>
      <c r="Y65" s="415"/>
      <c r="Z65" s="415"/>
      <c r="AA65" s="416"/>
      <c r="AC65" s="414"/>
      <c r="AD65" s="415"/>
      <c r="AE65" s="415"/>
      <c r="AF65" s="415"/>
      <c r="AG65" s="415"/>
      <c r="AH65" s="415"/>
      <c r="AI65" s="415"/>
      <c r="AJ65" s="416"/>
      <c r="AL65" s="414"/>
      <c r="AM65" s="415"/>
      <c r="AN65" s="415"/>
      <c r="AO65" s="415"/>
      <c r="AP65" s="415"/>
      <c r="AQ65" s="415"/>
      <c r="AR65" s="415"/>
      <c r="AS65" s="416"/>
    </row>
    <row r="66" spans="2:45" ht="15" customHeight="1">
      <c r="B66" s="414"/>
      <c r="C66" s="415"/>
      <c r="D66" s="415"/>
      <c r="E66" s="415"/>
      <c r="F66" s="415"/>
      <c r="G66" s="415"/>
      <c r="H66" s="415"/>
      <c r="I66" s="416"/>
      <c r="K66" s="414"/>
      <c r="L66" s="415"/>
      <c r="M66" s="415"/>
      <c r="N66" s="415"/>
      <c r="O66" s="415"/>
      <c r="P66" s="415"/>
      <c r="Q66" s="415"/>
      <c r="R66" s="416"/>
      <c r="T66" s="414"/>
      <c r="U66" s="415"/>
      <c r="V66" s="415"/>
      <c r="W66" s="415"/>
      <c r="X66" s="415"/>
      <c r="Y66" s="415"/>
      <c r="Z66" s="415"/>
      <c r="AA66" s="416"/>
      <c r="AC66" s="414"/>
      <c r="AD66" s="415"/>
      <c r="AE66" s="415"/>
      <c r="AF66" s="415"/>
      <c r="AG66" s="415"/>
      <c r="AH66" s="415"/>
      <c r="AI66" s="415"/>
      <c r="AJ66" s="416"/>
      <c r="AL66" s="414"/>
      <c r="AM66" s="415"/>
      <c r="AN66" s="415"/>
      <c r="AO66" s="415"/>
      <c r="AP66" s="415"/>
      <c r="AQ66" s="415"/>
      <c r="AR66" s="415"/>
      <c r="AS66" s="416"/>
    </row>
    <row r="67" spans="2:45" ht="15" customHeight="1" thickBot="1">
      <c r="B67" s="417"/>
      <c r="C67" s="418"/>
      <c r="D67" s="418"/>
      <c r="E67" s="418"/>
      <c r="F67" s="418"/>
      <c r="G67" s="418"/>
      <c r="H67" s="418"/>
      <c r="I67" s="419"/>
      <c r="K67" s="417"/>
      <c r="L67" s="418"/>
      <c r="M67" s="418"/>
      <c r="N67" s="418"/>
      <c r="O67" s="418"/>
      <c r="P67" s="418"/>
      <c r="Q67" s="418"/>
      <c r="R67" s="419"/>
      <c r="T67" s="417"/>
      <c r="U67" s="418"/>
      <c r="V67" s="418"/>
      <c r="W67" s="418"/>
      <c r="X67" s="418"/>
      <c r="Y67" s="418"/>
      <c r="Z67" s="418"/>
      <c r="AA67" s="419"/>
      <c r="AC67" s="417"/>
      <c r="AD67" s="418"/>
      <c r="AE67" s="418"/>
      <c r="AF67" s="418"/>
      <c r="AG67" s="418"/>
      <c r="AH67" s="418"/>
      <c r="AI67" s="418"/>
      <c r="AJ67" s="419"/>
      <c r="AL67" s="417"/>
      <c r="AM67" s="418"/>
      <c r="AN67" s="418"/>
      <c r="AO67" s="418"/>
      <c r="AP67" s="418"/>
      <c r="AQ67" s="418"/>
      <c r="AR67" s="418"/>
      <c r="AS67" s="419"/>
    </row>
    <row r="71" spans="2:45" ht="20.45">
      <c r="B71" s="377" t="s">
        <v>72</v>
      </c>
    </row>
    <row r="73" spans="2:45">
      <c r="B73" s="210" t="s">
        <v>73</v>
      </c>
      <c r="G73" s="210" t="s">
        <v>74</v>
      </c>
    </row>
    <row r="74" spans="2:45" ht="15.6" thickBot="1"/>
    <row r="75" spans="2:45" ht="15.6" customHeight="1" thickBot="1">
      <c r="B75" s="468" t="s">
        <v>75</v>
      </c>
      <c r="C75" s="455"/>
      <c r="D75" s="292" t="s">
        <v>76</v>
      </c>
      <c r="E75" s="293"/>
      <c r="G75" s="410" t="s">
        <v>77</v>
      </c>
      <c r="H75" s="410"/>
      <c r="I75" s="410"/>
      <c r="J75" s="410"/>
      <c r="K75" s="410"/>
      <c r="L75" s="410"/>
      <c r="M75" s="410"/>
      <c r="N75" s="410"/>
      <c r="O75" s="410"/>
      <c r="P75" s="410"/>
      <c r="Q75" s="410"/>
      <c r="R75" s="410"/>
    </row>
    <row r="76" spans="2:45">
      <c r="B76" s="381" t="s">
        <v>78</v>
      </c>
      <c r="C76" s="384">
        <v>0</v>
      </c>
      <c r="D76" s="378" t="s">
        <v>79</v>
      </c>
      <c r="E76" s="384">
        <v>0</v>
      </c>
      <c r="G76" s="410"/>
      <c r="H76" s="410"/>
      <c r="I76" s="410"/>
      <c r="J76" s="410"/>
      <c r="K76" s="410"/>
      <c r="L76" s="410"/>
      <c r="M76" s="410"/>
      <c r="N76" s="410"/>
      <c r="O76" s="410"/>
      <c r="P76" s="410"/>
      <c r="Q76" s="410"/>
      <c r="R76" s="410"/>
    </row>
    <row r="77" spans="2:45">
      <c r="B77" s="382" t="s">
        <v>80</v>
      </c>
      <c r="C77" s="385">
        <v>0.23</v>
      </c>
      <c r="D77" s="379" t="s">
        <v>81</v>
      </c>
      <c r="E77" s="385">
        <v>0.52</v>
      </c>
      <c r="G77" s="410"/>
      <c r="H77" s="410"/>
      <c r="I77" s="410"/>
      <c r="J77" s="410"/>
      <c r="K77" s="410"/>
      <c r="L77" s="410"/>
      <c r="M77" s="410"/>
      <c r="N77" s="410"/>
      <c r="O77" s="410"/>
      <c r="P77" s="410"/>
      <c r="Q77" s="410"/>
      <c r="R77" s="410"/>
    </row>
    <row r="78" spans="2:45">
      <c r="B78" s="382" t="s">
        <v>82</v>
      </c>
      <c r="C78" s="385">
        <v>6.8000000000000005E-2</v>
      </c>
      <c r="D78" s="379" t="s">
        <v>83</v>
      </c>
      <c r="E78" s="385">
        <v>0.55000000000000004</v>
      </c>
      <c r="G78" s="410"/>
      <c r="H78" s="410"/>
      <c r="I78" s="410"/>
      <c r="J78" s="410"/>
      <c r="K78" s="410"/>
      <c r="L78" s="410"/>
      <c r="M78" s="410"/>
      <c r="N78" s="410"/>
      <c r="O78" s="410"/>
      <c r="P78" s="410"/>
      <c r="Q78" s="410"/>
      <c r="R78" s="410"/>
    </row>
    <row r="79" spans="2:45">
      <c r="B79" s="382" t="s">
        <v>84</v>
      </c>
      <c r="C79" s="386">
        <v>1.7000000000000001E-2</v>
      </c>
      <c r="D79" s="379" t="s">
        <v>85</v>
      </c>
      <c r="E79" s="386">
        <v>0.32500000000000001</v>
      </c>
      <c r="G79" s="410"/>
      <c r="H79" s="410"/>
      <c r="I79" s="410"/>
      <c r="J79" s="410"/>
      <c r="K79" s="410"/>
      <c r="L79" s="410"/>
      <c r="M79" s="410"/>
      <c r="N79" s="410"/>
      <c r="O79" s="410"/>
      <c r="P79" s="410"/>
      <c r="Q79" s="410"/>
      <c r="R79" s="410"/>
    </row>
    <row r="80" spans="2:45" ht="15.6" thickBot="1">
      <c r="B80" s="382" t="s">
        <v>86</v>
      </c>
      <c r="C80" s="322">
        <v>0.09</v>
      </c>
      <c r="D80" s="380" t="s">
        <v>87</v>
      </c>
      <c r="E80" s="387">
        <v>0.26</v>
      </c>
      <c r="G80" s="410"/>
      <c r="H80" s="410"/>
      <c r="I80" s="410"/>
      <c r="J80" s="410"/>
      <c r="K80" s="410"/>
      <c r="L80" s="410"/>
      <c r="M80" s="410"/>
      <c r="N80" s="410"/>
      <c r="O80" s="410"/>
      <c r="P80" s="410"/>
      <c r="Q80" s="410"/>
      <c r="R80" s="410"/>
    </row>
    <row r="81" spans="2:18" ht="15.6" thickBot="1">
      <c r="B81" s="383" t="s">
        <v>88</v>
      </c>
      <c r="C81" s="387">
        <v>0.318</v>
      </c>
      <c r="G81" s="410"/>
      <c r="H81" s="410"/>
      <c r="I81" s="410"/>
      <c r="J81" s="410"/>
      <c r="K81" s="410"/>
      <c r="L81" s="410"/>
      <c r="M81" s="410"/>
      <c r="N81" s="410"/>
      <c r="O81" s="410"/>
      <c r="P81" s="410"/>
      <c r="Q81" s="410"/>
      <c r="R81" s="410"/>
    </row>
    <row r="82" spans="2:18">
      <c r="B82" s="389" t="s">
        <v>89</v>
      </c>
      <c r="C82" s="389"/>
      <c r="G82" s="410"/>
      <c r="H82" s="410"/>
      <c r="I82" s="410"/>
      <c r="J82" s="410"/>
      <c r="K82" s="410"/>
      <c r="L82" s="410"/>
      <c r="M82" s="410"/>
      <c r="N82" s="410"/>
      <c r="O82" s="410"/>
      <c r="P82" s="410"/>
      <c r="Q82" s="410"/>
      <c r="R82" s="410"/>
    </row>
    <row r="83" spans="2:18">
      <c r="G83" s="410"/>
      <c r="H83" s="410"/>
      <c r="I83" s="410"/>
      <c r="J83" s="410"/>
      <c r="K83" s="410"/>
      <c r="L83" s="410"/>
      <c r="M83" s="410"/>
      <c r="N83" s="410"/>
      <c r="O83" s="410"/>
      <c r="P83" s="410"/>
      <c r="Q83" s="410"/>
      <c r="R83" s="410"/>
    </row>
    <row r="84" spans="2:18">
      <c r="B84" s="296" t="s">
        <v>90</v>
      </c>
    </row>
    <row r="85" spans="2:18" ht="15.6" thickBot="1">
      <c r="B85" s="296"/>
    </row>
    <row r="86" spans="2:18" ht="15.6" thickBot="1">
      <c r="B86" s="294"/>
      <c r="C86" s="451" t="s">
        <v>91</v>
      </c>
      <c r="D86" s="452"/>
      <c r="E86" s="453"/>
      <c r="F86" s="454" t="s">
        <v>92</v>
      </c>
      <c r="G86" s="454"/>
      <c r="H86" s="455"/>
    </row>
    <row r="87" spans="2:18">
      <c r="B87" s="297" t="s">
        <v>93</v>
      </c>
      <c r="C87" s="443">
        <v>191510239</v>
      </c>
      <c r="D87" s="443"/>
      <c r="E87" s="444"/>
      <c r="F87" s="443">
        <v>929332658</v>
      </c>
      <c r="G87" s="443"/>
      <c r="H87" s="444"/>
    </row>
    <row r="88" spans="2:18">
      <c r="B88" s="300" t="s">
        <v>94</v>
      </c>
      <c r="C88" s="441" t="s">
        <v>95</v>
      </c>
      <c r="D88" s="441"/>
      <c r="E88" s="442"/>
      <c r="F88" s="441" t="s">
        <v>96</v>
      </c>
      <c r="G88" s="441"/>
      <c r="H88" s="442"/>
    </row>
    <row r="89" spans="2:18">
      <c r="B89" s="301" t="s">
        <v>97</v>
      </c>
      <c r="C89" s="443">
        <v>550665758</v>
      </c>
      <c r="D89" s="443"/>
      <c r="E89" s="444"/>
      <c r="F89" s="441">
        <v>556000842</v>
      </c>
      <c r="G89" s="441"/>
      <c r="H89" s="442"/>
    </row>
    <row r="90" spans="2:18" ht="15.6" thickBot="1">
      <c r="B90" s="302" t="s">
        <v>98</v>
      </c>
      <c r="C90" s="445" t="s">
        <v>99</v>
      </c>
      <c r="D90" s="446"/>
      <c r="E90" s="447"/>
      <c r="F90" s="448" t="s">
        <v>100</v>
      </c>
      <c r="G90" s="449"/>
      <c r="H90" s="450"/>
    </row>
    <row r="91" spans="2:18" ht="15.6" thickBot="1">
      <c r="B91" s="468" t="s">
        <v>101</v>
      </c>
      <c r="C91" s="454"/>
      <c r="D91" s="454"/>
      <c r="E91" s="454"/>
      <c r="F91" s="454"/>
      <c r="G91" s="454"/>
      <c r="H91" s="455"/>
    </row>
    <row r="92" spans="2:18">
      <c r="B92" s="301" t="s">
        <v>102</v>
      </c>
      <c r="C92" s="443" t="s">
        <v>103</v>
      </c>
      <c r="D92" s="443"/>
      <c r="E92" s="443"/>
      <c r="F92" s="443"/>
      <c r="G92" s="443"/>
      <c r="H92" s="444"/>
    </row>
    <row r="93" spans="2:18">
      <c r="B93" s="301" t="s">
        <v>104</v>
      </c>
      <c r="C93" s="443" t="s">
        <v>105</v>
      </c>
      <c r="D93" s="443"/>
      <c r="E93" s="443"/>
      <c r="F93" s="443"/>
      <c r="G93" s="443"/>
      <c r="H93" s="444"/>
    </row>
    <row r="94" spans="2:18">
      <c r="B94" s="301" t="s">
        <v>106</v>
      </c>
      <c r="C94" s="443" t="s">
        <v>107</v>
      </c>
      <c r="D94" s="443"/>
      <c r="E94" s="443"/>
      <c r="F94" s="443"/>
      <c r="G94" s="443"/>
      <c r="H94" s="444"/>
    </row>
    <row r="95" spans="2:18">
      <c r="B95" s="62" t="s">
        <v>108</v>
      </c>
      <c r="C95" s="443" t="s">
        <v>109</v>
      </c>
      <c r="D95" s="443"/>
      <c r="E95" s="443"/>
      <c r="F95" s="443"/>
      <c r="G95" s="443"/>
      <c r="H95" s="444"/>
    </row>
    <row r="96" spans="2:18">
      <c r="B96" s="303" t="s">
        <v>110</v>
      </c>
      <c r="C96" s="464" t="s">
        <v>111</v>
      </c>
      <c r="D96" s="464"/>
      <c r="E96" s="464"/>
      <c r="F96" s="464"/>
      <c r="G96" s="464"/>
      <c r="H96" s="465"/>
      <c r="I96" s="304"/>
    </row>
    <row r="97" spans="2:8">
      <c r="B97" s="301" t="s">
        <v>112</v>
      </c>
      <c r="C97" s="298" t="s">
        <v>113</v>
      </c>
      <c r="D97" s="298"/>
      <c r="E97" s="305"/>
      <c r="F97" s="298"/>
      <c r="G97" s="298"/>
      <c r="H97" s="28"/>
    </row>
    <row r="98" spans="2:8">
      <c r="B98" s="301" t="s">
        <v>114</v>
      </c>
      <c r="C98" s="443" t="s">
        <v>115</v>
      </c>
      <c r="D98" s="443"/>
      <c r="E98" s="443"/>
      <c r="F98" s="443"/>
      <c r="G98" s="443"/>
      <c r="H98" s="444"/>
    </row>
    <row r="99" spans="2:8">
      <c r="B99" s="301" t="s">
        <v>116</v>
      </c>
      <c r="C99" s="443" t="s">
        <v>117</v>
      </c>
      <c r="D99" s="443"/>
      <c r="E99" s="443"/>
      <c r="F99" s="443"/>
      <c r="G99" s="443"/>
      <c r="H99" s="444"/>
    </row>
    <row r="100" spans="2:8">
      <c r="B100" s="301" t="s">
        <v>118</v>
      </c>
      <c r="C100" s="443" t="s">
        <v>119</v>
      </c>
      <c r="D100" s="443"/>
      <c r="E100" s="443"/>
      <c r="F100" s="443"/>
      <c r="G100" s="443"/>
      <c r="H100" s="444"/>
    </row>
    <row r="101" spans="2:8">
      <c r="B101" s="306" t="s">
        <v>120</v>
      </c>
      <c r="C101" s="466" t="s">
        <v>121</v>
      </c>
      <c r="D101" s="466"/>
      <c r="E101" s="466"/>
      <c r="F101" s="466"/>
      <c r="G101" s="466"/>
      <c r="H101" s="467"/>
    </row>
    <row r="102" spans="2:8">
      <c r="B102" s="301" t="s">
        <v>122</v>
      </c>
      <c r="C102" s="298" t="s">
        <v>123</v>
      </c>
      <c r="D102" s="298"/>
      <c r="E102" s="305"/>
      <c r="F102" s="298"/>
      <c r="G102" s="298"/>
      <c r="H102" s="299"/>
    </row>
    <row r="103" spans="2:8" ht="15.6" thickBot="1">
      <c r="B103" s="307" t="s">
        <v>124</v>
      </c>
      <c r="C103" s="446" t="s">
        <v>125</v>
      </c>
      <c r="D103" s="446"/>
      <c r="E103" s="446"/>
      <c r="F103" s="446"/>
      <c r="G103" s="446"/>
      <c r="H103" s="447"/>
    </row>
    <row r="104" spans="2:8" ht="16.899999999999999">
      <c r="B104" s="395" t="s">
        <v>89</v>
      </c>
    </row>
    <row r="105" spans="2:8">
      <c r="B105" s="295"/>
    </row>
    <row r="106" spans="2:8" ht="15.6" thickBot="1">
      <c r="B106" s="210" t="s">
        <v>126</v>
      </c>
      <c r="G106" s="210" t="s">
        <v>127</v>
      </c>
    </row>
    <row r="107" spans="2:8" ht="15.6" thickBot="1">
      <c r="B107" s="388" t="s">
        <v>128</v>
      </c>
      <c r="C107" s="210"/>
      <c r="D107" s="210"/>
      <c r="E107" s="308" t="s">
        <v>24</v>
      </c>
      <c r="G107" s="456" t="s">
        <v>129</v>
      </c>
      <c r="H107" s="457"/>
    </row>
    <row r="108" spans="2:8" ht="15.6" thickBot="1">
      <c r="B108" s="206" t="s">
        <v>24</v>
      </c>
      <c r="E108" s="308" t="s">
        <v>130</v>
      </c>
      <c r="G108" s="458" t="s">
        <v>131</v>
      </c>
      <c r="H108" s="459"/>
    </row>
    <row r="109" spans="2:8" ht="15.6" thickBot="1">
      <c r="B109" s="206" t="s">
        <v>130</v>
      </c>
      <c r="E109" s="309" t="s">
        <v>132</v>
      </c>
      <c r="G109" s="460" t="s">
        <v>133</v>
      </c>
      <c r="H109" s="461"/>
    </row>
    <row r="110" spans="2:8" ht="15.6" thickBot="1">
      <c r="B110" s="310" t="s">
        <v>132</v>
      </c>
      <c r="C110" s="310"/>
      <c r="D110" s="310"/>
      <c r="E110" s="309" t="s">
        <v>134</v>
      </c>
      <c r="G110" s="462" t="s">
        <v>135</v>
      </c>
      <c r="H110" s="463"/>
    </row>
    <row r="111" spans="2:8" ht="15.6" thickBot="1">
      <c r="B111" s="310" t="s">
        <v>134</v>
      </c>
      <c r="C111" s="310"/>
      <c r="D111" s="310"/>
      <c r="E111" s="308" t="s">
        <v>136</v>
      </c>
      <c r="G111" s="439" t="s">
        <v>137</v>
      </c>
      <c r="H111" s="440"/>
    </row>
    <row r="112" spans="2:8">
      <c r="B112" s="206" t="s">
        <v>136</v>
      </c>
      <c r="E112" s="308" t="s">
        <v>138</v>
      </c>
    </row>
    <row r="113" spans="2:8">
      <c r="B113" s="206" t="s">
        <v>138</v>
      </c>
      <c r="E113" s="308" t="s">
        <v>139</v>
      </c>
    </row>
    <row r="114" spans="2:8">
      <c r="B114" s="206" t="s">
        <v>139</v>
      </c>
      <c r="E114" s="308" t="s">
        <v>140</v>
      </c>
    </row>
    <row r="115" spans="2:8">
      <c r="B115" s="206" t="s">
        <v>140</v>
      </c>
      <c r="H115" s="311" t="s">
        <v>141</v>
      </c>
    </row>
    <row r="116" spans="2:8">
      <c r="B116" s="312" t="s">
        <v>141</v>
      </c>
      <c r="C116" s="312"/>
      <c r="D116" s="312"/>
      <c r="H116" s="313" t="s">
        <v>142</v>
      </c>
    </row>
    <row r="117" spans="2:8">
      <c r="B117" s="206" t="s">
        <v>142</v>
      </c>
      <c r="H117" s="313" t="s">
        <v>48</v>
      </c>
    </row>
  </sheetData>
  <mergeCells count="178">
    <mergeCell ref="B2:I2"/>
    <mergeCell ref="B3:I3"/>
    <mergeCell ref="B26:H26"/>
    <mergeCell ref="B27:H27"/>
    <mergeCell ref="B28:H28"/>
    <mergeCell ref="K35:O35"/>
    <mergeCell ref="B46:H46"/>
    <mergeCell ref="C87:E87"/>
    <mergeCell ref="F87:H87"/>
    <mergeCell ref="B30:H30"/>
    <mergeCell ref="B75:C75"/>
    <mergeCell ref="B35:F35"/>
    <mergeCell ref="B36:F36"/>
    <mergeCell ref="B31:H31"/>
    <mergeCell ref="B33:F33"/>
    <mergeCell ref="B34:F34"/>
    <mergeCell ref="B43:H43"/>
    <mergeCell ref="B44:H44"/>
    <mergeCell ref="B45:H45"/>
    <mergeCell ref="B37:F37"/>
    <mergeCell ref="B38:F38"/>
    <mergeCell ref="B40:H40"/>
    <mergeCell ref="B41:H41"/>
    <mergeCell ref="K2:R2"/>
    <mergeCell ref="B42:H42"/>
    <mergeCell ref="K42:Q42"/>
    <mergeCell ref="B91:H91"/>
    <mergeCell ref="C92:H92"/>
    <mergeCell ref="C93:H93"/>
    <mergeCell ref="C94:H94"/>
    <mergeCell ref="C95:H95"/>
    <mergeCell ref="K3:R3"/>
    <mergeCell ref="K26:Q26"/>
    <mergeCell ref="K27:Q27"/>
    <mergeCell ref="K28:Q28"/>
    <mergeCell ref="K30:Q30"/>
    <mergeCell ref="K31:Q31"/>
    <mergeCell ref="K33:O33"/>
    <mergeCell ref="K34:O34"/>
    <mergeCell ref="K43:Q43"/>
    <mergeCell ref="K44:Q44"/>
    <mergeCell ref="K45:Q45"/>
    <mergeCell ref="K36:O36"/>
    <mergeCell ref="K37:O37"/>
    <mergeCell ref="K38:O38"/>
    <mergeCell ref="K40:Q40"/>
    <mergeCell ref="K41:Q41"/>
    <mergeCell ref="K46:Q46"/>
    <mergeCell ref="G111:H111"/>
    <mergeCell ref="B48:H48"/>
    <mergeCell ref="B50:H50"/>
    <mergeCell ref="K48:Q48"/>
    <mergeCell ref="K50:Q50"/>
    <mergeCell ref="C88:E88"/>
    <mergeCell ref="F88:H88"/>
    <mergeCell ref="C89:E89"/>
    <mergeCell ref="F89:H89"/>
    <mergeCell ref="C90:E90"/>
    <mergeCell ref="F90:H90"/>
    <mergeCell ref="C86:E86"/>
    <mergeCell ref="F86:H86"/>
    <mergeCell ref="G107:H107"/>
    <mergeCell ref="G108:H108"/>
    <mergeCell ref="G109:H109"/>
    <mergeCell ref="G110:H110"/>
    <mergeCell ref="C103:H103"/>
    <mergeCell ref="C96:H96"/>
    <mergeCell ref="C99:H99"/>
    <mergeCell ref="C100:H100"/>
    <mergeCell ref="C101:H101"/>
    <mergeCell ref="C98:H98"/>
    <mergeCell ref="T30:Z30"/>
    <mergeCell ref="T31:Z31"/>
    <mergeCell ref="T33:X33"/>
    <mergeCell ref="T34:X34"/>
    <mergeCell ref="T35:X35"/>
    <mergeCell ref="T2:AA2"/>
    <mergeCell ref="T3:AA3"/>
    <mergeCell ref="T26:Z26"/>
    <mergeCell ref="T27:Z27"/>
    <mergeCell ref="T28:Z28"/>
    <mergeCell ref="T48:Z48"/>
    <mergeCell ref="T50:Z50"/>
    <mergeCell ref="T42:Z42"/>
    <mergeCell ref="T43:Z43"/>
    <mergeCell ref="T44:Z44"/>
    <mergeCell ref="T45:Z45"/>
    <mergeCell ref="T46:Z46"/>
    <mergeCell ref="T36:X36"/>
    <mergeCell ref="T37:X37"/>
    <mergeCell ref="T38:X38"/>
    <mergeCell ref="T40:Z40"/>
    <mergeCell ref="T41:Z41"/>
    <mergeCell ref="AC38:AG38"/>
    <mergeCell ref="AC40:AI40"/>
    <mergeCell ref="AC41:AI41"/>
    <mergeCell ref="AC30:AI30"/>
    <mergeCell ref="AC31:AI31"/>
    <mergeCell ref="AC33:AG33"/>
    <mergeCell ref="AC34:AG34"/>
    <mergeCell ref="AC35:AG35"/>
    <mergeCell ref="AC2:AJ2"/>
    <mergeCell ref="AC3:AJ3"/>
    <mergeCell ref="AC26:AI26"/>
    <mergeCell ref="AC27:AI27"/>
    <mergeCell ref="AC28:AI28"/>
    <mergeCell ref="AU42:AZ42"/>
    <mergeCell ref="AC48:AI48"/>
    <mergeCell ref="AC50:AI50"/>
    <mergeCell ref="AC46:AI46"/>
    <mergeCell ref="AL2:AS2"/>
    <mergeCell ref="AL3:AS3"/>
    <mergeCell ref="AL26:AR26"/>
    <mergeCell ref="AL27:AR27"/>
    <mergeCell ref="AL28:AR28"/>
    <mergeCell ref="AL30:AR30"/>
    <mergeCell ref="AL31:AR31"/>
    <mergeCell ref="AL33:AP33"/>
    <mergeCell ref="AL34:AP34"/>
    <mergeCell ref="AL35:AP35"/>
    <mergeCell ref="AL36:AP36"/>
    <mergeCell ref="AL37:AP37"/>
    <mergeCell ref="AL38:AP38"/>
    <mergeCell ref="AL40:AR40"/>
    <mergeCell ref="AC42:AI42"/>
    <mergeCell ref="AC43:AI43"/>
    <mergeCell ref="AC44:AI44"/>
    <mergeCell ref="AC45:AI45"/>
    <mergeCell ref="AC36:AG36"/>
    <mergeCell ref="AC37:AG37"/>
    <mergeCell ref="AU50:AZ50"/>
    <mergeCell ref="AU44:AZ44"/>
    <mergeCell ref="AL50:AR50"/>
    <mergeCell ref="AU2:BA2"/>
    <mergeCell ref="AU3:BA3"/>
    <mergeCell ref="AU26:AZ26"/>
    <mergeCell ref="AU27:AZ27"/>
    <mergeCell ref="AU28:AZ28"/>
    <mergeCell ref="AU30:AZ30"/>
    <mergeCell ref="AU31:AZ31"/>
    <mergeCell ref="AL46:AR46"/>
    <mergeCell ref="AL48:AR48"/>
    <mergeCell ref="AL41:AR41"/>
    <mergeCell ref="AL42:AR42"/>
    <mergeCell ref="AL43:AR43"/>
    <mergeCell ref="AL44:AR44"/>
    <mergeCell ref="AL45:AR45"/>
    <mergeCell ref="AU34:AZ34"/>
    <mergeCell ref="AU35:AZ35"/>
    <mergeCell ref="AU36:AZ36"/>
    <mergeCell ref="AU37:AZ37"/>
    <mergeCell ref="AU38:AZ38"/>
    <mergeCell ref="AU40:AZ40"/>
    <mergeCell ref="AU41:AZ41"/>
    <mergeCell ref="AU33:AZ33"/>
    <mergeCell ref="AU43:AZ43"/>
    <mergeCell ref="BB2:BB4"/>
    <mergeCell ref="BB40:BB42"/>
    <mergeCell ref="BB33:BB38"/>
    <mergeCell ref="BB30:BB31"/>
    <mergeCell ref="BB26:BB28"/>
    <mergeCell ref="G75:R83"/>
    <mergeCell ref="B54:I67"/>
    <mergeCell ref="K54:R67"/>
    <mergeCell ref="T54:AA67"/>
    <mergeCell ref="AC54:AJ67"/>
    <mergeCell ref="AL54:AS67"/>
    <mergeCell ref="C4:I4"/>
    <mergeCell ref="BB44:BB46"/>
    <mergeCell ref="AU53:BA64"/>
    <mergeCell ref="AV4:BA4"/>
    <mergeCell ref="AM4:AS4"/>
    <mergeCell ref="AD4:AJ4"/>
    <mergeCell ref="U4:AA4"/>
    <mergeCell ref="L4:R4"/>
    <mergeCell ref="AU45:AZ45"/>
    <mergeCell ref="AU46:AZ46"/>
    <mergeCell ref="AU48:AZ48"/>
  </mergeCells>
  <dataValidations count="2">
    <dataValidation type="list" allowBlank="1" showInputMessage="1" showErrorMessage="1" sqref="C7:C10 AV19:AV21 AV14:AV16 AV7:AV10 C19:C21 C14:C16" xr:uid="{1AD4910C-F045-4275-9470-A7EE784ABBBB}">
      <formula1>$B$107:$B$118</formula1>
    </dataValidation>
    <dataValidation type="list" allowBlank="1" showInputMessage="1" showErrorMessage="1" sqref="E14:E16 AW19:AW21 AW14:AW16 AO19:AO21 AO14:AO16 E7:E10 AF19:AF21 E19:E21 AF14:AF16 W19:W21" xr:uid="{8B97D796-265D-47EA-B983-1FFDA2AD85DF}">
      <formula1>$C$76:$C$81</formula1>
    </dataValidation>
  </dataValidations>
  <hyperlinks>
    <hyperlink ref="B82" r:id="rId1" display="https://osp.research.wvu.edu/pre-award/facilities-and-administration-fringe-benefit-rates" xr:uid="{BA3746A7-8257-45D8-AD6A-8589BDE9FD71}"/>
    <hyperlink ref="B104" r:id="rId2" xr:uid="{59538094-20B4-448B-AF85-FC816B99925F}"/>
  </hyperlinks>
  <pageMargins left="0.25" right="0.25" top="0.75" bottom="0.75" header="0.3" footer="0.3"/>
  <pageSetup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754EF-F358-4132-9CDD-5ACFEEBBD372}">
  <dimension ref="A1:P268"/>
  <sheetViews>
    <sheetView showZeros="0" tabSelected="1" topLeftCell="A250" zoomScaleNormal="100" workbookViewId="0">
      <selection activeCell="F270" sqref="F270"/>
    </sheetView>
  </sheetViews>
  <sheetFormatPr defaultColWidth="8.85546875" defaultRowHeight="15.95" customHeight="1"/>
  <cols>
    <col min="1" max="1" width="11.140625" style="37" customWidth="1"/>
    <col min="2" max="2" width="17.28515625" style="37" customWidth="1"/>
    <col min="3" max="3" width="7.85546875" style="37" customWidth="1"/>
    <col min="4" max="4" width="14.5703125" style="37" customWidth="1"/>
    <col min="5" max="7" width="13.7109375" style="37" customWidth="1"/>
    <col min="8" max="8" width="13.5703125" style="37" customWidth="1"/>
    <col min="9" max="9" width="13.28515625" style="37" customWidth="1"/>
    <col min="10" max="10" width="13.7109375" style="37" customWidth="1"/>
    <col min="11" max="11" width="16.85546875" style="37" customWidth="1"/>
    <col min="12" max="12" width="3" style="37" customWidth="1"/>
    <col min="13" max="13" width="55.7109375" style="37" customWidth="1"/>
    <col min="14" max="14" width="48.85546875" style="37" customWidth="1"/>
    <col min="15" max="16384" width="8.85546875" style="37"/>
  </cols>
  <sheetData>
    <row r="1" spans="2:16" ht="14.45"/>
    <row r="2" spans="2:16" ht="20.45">
      <c r="B2" s="491" t="s">
        <v>143</v>
      </c>
      <c r="C2" s="491"/>
      <c r="D2" s="491"/>
      <c r="E2" s="491"/>
      <c r="F2" s="491"/>
      <c r="G2" s="491"/>
      <c r="H2" s="491"/>
      <c r="I2" s="491"/>
      <c r="J2" s="491"/>
      <c r="K2" s="491"/>
      <c r="L2" s="38"/>
      <c r="M2" s="38"/>
      <c r="N2" s="38"/>
      <c r="O2" s="38"/>
    </row>
    <row r="3" spans="2:16" ht="15" customHeight="1" thickBot="1">
      <c r="B3" s="38"/>
      <c r="C3" s="38"/>
      <c r="D3" s="38"/>
      <c r="E3" s="38"/>
      <c r="F3" s="38"/>
      <c r="G3" s="38"/>
      <c r="H3" s="38"/>
      <c r="I3" s="38"/>
      <c r="J3" s="38"/>
      <c r="K3" s="38"/>
      <c r="L3" s="135"/>
      <c r="M3" s="38"/>
      <c r="N3" s="38"/>
      <c r="O3" s="134" t="s">
        <v>126</v>
      </c>
    </row>
    <row r="4" spans="2:16" ht="17.25" customHeight="1" thickBot="1">
      <c r="B4" s="472" t="s">
        <v>144</v>
      </c>
      <c r="C4" s="473"/>
      <c r="D4" s="473"/>
      <c r="E4" s="473"/>
      <c r="F4" s="473"/>
      <c r="G4" s="474"/>
      <c r="H4" s="207"/>
      <c r="I4" s="472" t="s">
        <v>145</v>
      </c>
      <c r="J4" s="473"/>
      <c r="K4" s="474"/>
      <c r="L4" s="135"/>
      <c r="M4" s="475" t="s">
        <v>146</v>
      </c>
      <c r="N4" s="135"/>
      <c r="O4" s="135"/>
      <c r="P4" s="134" t="s">
        <v>147</v>
      </c>
    </row>
    <row r="5" spans="2:16" ht="34.5" customHeight="1" thickBot="1">
      <c r="B5" s="208" t="s">
        <v>148</v>
      </c>
      <c r="C5" s="492" t="s">
        <v>149</v>
      </c>
      <c r="D5" s="493"/>
      <c r="E5" s="391" t="s">
        <v>150</v>
      </c>
      <c r="F5" s="392" t="s">
        <v>151</v>
      </c>
      <c r="G5" s="209" t="s">
        <v>152</v>
      </c>
      <c r="H5" s="210"/>
      <c r="I5" s="390" t="s">
        <v>153</v>
      </c>
      <c r="J5" s="391" t="s">
        <v>154</v>
      </c>
      <c r="K5" s="391" t="s">
        <v>155</v>
      </c>
      <c r="L5" s="135"/>
      <c r="M5" s="475"/>
      <c r="N5" s="136"/>
      <c r="O5" s="136"/>
      <c r="P5" s="134" t="s">
        <v>24</v>
      </c>
    </row>
    <row r="6" spans="2:16" ht="16.149999999999999" customHeight="1">
      <c r="B6" s="355">
        <f>C26</f>
        <v>1</v>
      </c>
      <c r="C6" s="436" t="str">
        <f>C24</f>
        <v>Trip 1</v>
      </c>
      <c r="D6" s="438"/>
      <c r="E6" s="320">
        <v>1</v>
      </c>
      <c r="F6" s="212">
        <f>K37*E6</f>
        <v>0</v>
      </c>
      <c r="G6" s="213">
        <f>K24</f>
        <v>0</v>
      </c>
      <c r="H6" s="206"/>
      <c r="I6" s="214" t="s">
        <v>129</v>
      </c>
      <c r="J6" s="215">
        <f>(IF(AND(B6=1,G6="Domestic"),F6,0))+(IF(AND(B7=1,G7="Domestic"),F7,0))+(IF(AND(B8=1,G8="Domestic"),F8,0))+(IF(AND(B9=1,G9="Domestic"),F9,0))+(IF(AND(B10=1,G10="Domestic"),F10,0))+(IF(AND(B11=1,G11="Domestic"),F11,0))+(IF(AND(B12=1,G12="Domestic"),F12,0))+(IF(AND(B13=1,G13="Domestic"),F13,0))+(IF(AND(B14=1,G14="Domestic"),F14,0))+(IF(AND(B15=1,G15="Domestic"),F15,0))+(IF(AND(B16=1,G16="Domestic"),F16,0))+(IF(AND(B17=1,G17="Domestic"),F17,0))+(IF(AND(B18=1,G18="Domestic"),F18,0))+(IF(AND(B19=1,G19="Domestic"),F19,0))+(IF(AND(B20=1,G20="Domestic"),F20,0))</f>
        <v>0</v>
      </c>
      <c r="K6" s="216">
        <f>(IF(AND(B6=1,G6="International"),F6,0))+(IF(AND(B7=1,G7="International"),F7,0))+(IF(AND(B8=1,G8="International"),F8,0))+(IF(AND(B9=1,G9="International"),F9,0))+(IF(AND(B10=1,G10="International"),F10,0))+(IF(AND(B11=1,G11="International"),F11,0))+(IF(AND(B12=1,G12="International"),F12,0))+(IF(AND(B13=1,G13="International"),F13,0))+(IF(AND(B14=1,G14="International"),F14,0))+(IF(AND(B15=1,G15="International"),F15,0))+(IF(AND(B16=1,G16="International"),F16,0))+(IF(AND(B17=1,G17="International"),F17,0))+(IF(AND(B18=1,G18="International"),F18,0))+(IF(AND(B19=1,G19="International"),F19,0))+(IF(AND(B20=1,G20="International"),F20,0))</f>
        <v>0</v>
      </c>
      <c r="L6" s="135"/>
      <c r="M6" s="475"/>
      <c r="N6" s="136"/>
      <c r="O6" s="136"/>
      <c r="P6" s="134" t="s">
        <v>130</v>
      </c>
    </row>
    <row r="7" spans="2:16" ht="16.149999999999999" customHeight="1">
      <c r="B7" s="211">
        <f>C42</f>
        <v>0</v>
      </c>
      <c r="C7" s="405" t="str">
        <f>C40</f>
        <v>Trip 2</v>
      </c>
      <c r="D7" s="407"/>
      <c r="E7" s="318">
        <v>0</v>
      </c>
      <c r="F7" s="217">
        <f>K53*E7</f>
        <v>0</v>
      </c>
      <c r="G7" s="218">
        <f>K40</f>
        <v>0</v>
      </c>
      <c r="H7" s="206"/>
      <c r="I7" s="219" t="s">
        <v>131</v>
      </c>
      <c r="J7" s="220">
        <f>(IF(AND(B7=2,G7="Domestic"),F7,0))+(IF(AND(B8=2,G8="Domestic"),F8,0))+(IF(AND(B9=2,G9="Domestic"),F9,0))+(IF(AND(B10=2,G10="Domestic"),F10,0))+(IF(AND(B11=2,G11="Domestic"),F11,0))+(IF(AND(B12=2,G12="Domestic"),F12,0))+(IF(AND(B13=2,G13="Domestic"),F13,0))+(IF(AND(B14=2,G14="Domestic"),F14,0))+(IF(AND(B15=2,G15="Domestic"),F15,0))+(IF(AND(B6=2,G6="Domestic"),F6,0))+(IF(AND(B16=2,G16="Domestic"),F16,0))+(IF(AND(B17=2,G17="Domestic"),F17,0))+(IF(AND(B18=2,G18="Domestic"),F18,0))+(IF(AND(B19=2,G19="Domestic"),F19,0))+(IF(AND(B20=2,G20="Domestic"),F20,0))</f>
        <v>0</v>
      </c>
      <c r="K7" s="221">
        <f>(IF(AND(B6=2,G6="International"),F6,0))+(IF(AND(B7=2,G7="International"),F7,0))+(IF(AND(B8=2,G8="International"),F8,0))+(IF(AND(B9=2,G9="International"),F9,0))+(IF(AND(B10=2,G10="International"),F10,0))+(IF(AND(B11=2,G11="International"),F11,0))+(IF(AND(B12=2,G12="International"),F12,0))+(IF(AND(B13=2,G13="International"),F13,0))+(IF(AND(B14=2,G14="International"),F14,0))+(IF(AND(B15=2,G15="International"),F15,0))+(IF(AND(B16=2,G16="International"),F16,0))+(IF(AND(B17=2,G17="International"),F17,0))+(IF(AND(B18=2,G18="International"),F18,0))+(IF(AND(B19=2,G19="International"),F19,0))+(IF(AND(B20=2,G20="International"),F20,0))</f>
        <v>0</v>
      </c>
      <c r="L7" s="135"/>
      <c r="M7" s="475"/>
      <c r="N7" s="136"/>
      <c r="O7" s="136"/>
      <c r="P7" s="134" t="s">
        <v>132</v>
      </c>
    </row>
    <row r="8" spans="2:16" ht="16.149999999999999" customHeight="1">
      <c r="B8" s="211">
        <f>C58</f>
        <v>0</v>
      </c>
      <c r="C8" s="405" t="str">
        <f>C56</f>
        <v>Trip 3</v>
      </c>
      <c r="D8" s="407"/>
      <c r="E8" s="318">
        <v>0</v>
      </c>
      <c r="F8" s="217">
        <f>K69*E8</f>
        <v>0</v>
      </c>
      <c r="G8" s="218">
        <f>K56</f>
        <v>0</v>
      </c>
      <c r="H8" s="206"/>
      <c r="I8" s="222" t="s">
        <v>133</v>
      </c>
      <c r="J8" s="220">
        <f>(IF(AND(B8=3,G8="Domestic"),F8,0))+(IF(AND(B9=3,G9="Domestic"),F9,0))+(IF(AND(B10=3,G10="Domestic"),F10,0))+(IF(AND(B11=3,G11="Domestic"),F11,0))+(IF(AND(B12=3,G12="Domestic"),F12,0))+(IF(AND(B13=3,G13="Domestic"),F13,0))+(IF(AND(B14=3,G14="Domestic"),F14,0))+(IF(AND(B15=3,G15="Domestic"),F15,0))+(IF(AND(B7=3,G7="Domestic"),F7,0))+(IF(AND(B6=3,G6="Domestic"),F6,0))+(IF(AND(B16=3,G16="Domestic"),F16,0))+(IF(AND(B17=3,G17="Domestic"),F17,0))+(IF(AND(B18=3,G18="Domestic"),F18,0))+(IF(AND(B19=3,G19="Domestic"),F19,0))+(IF(AND(B20=3,G20="Domestic"),F20,0))</f>
        <v>0</v>
      </c>
      <c r="K8" s="221">
        <f>(IF(AND(B6=3,G6="International"),F6,0))+(IF(AND(B7=3,G7="International"),F7,0))+(IF(AND(B8=3,G8="International"),F8,0))+(IF(AND(B9=3,G9="International"),F9,0))+(IF(AND(B10=3,G10="International"),F10,0))+(IF(AND(B11=3,G11="International"),F11,0))+(IF(AND(B12=3,G12="International"),F12,0))+(IF(AND(B13=3,G13="International"),F13,0))+(IF(AND(B14=3,G14="International"),F14,0))+(IF(AND(B15=3,G15="International"),F15,0))+(IF(AND(B16=3,G16="International"),F16,0))+(IF(AND(B17=3,G17="International"),F17,0))+(IF(AND(B18=3,G18="International"),F18,0))+(IF(AND(B19=3,G19="International"),F19,0))+(IF(AND(B20=3,G20="International"),F20,0))</f>
        <v>0</v>
      </c>
      <c r="L8" s="135"/>
      <c r="M8" s="475"/>
      <c r="N8" s="136"/>
      <c r="O8" s="136"/>
      <c r="P8" s="134" t="s">
        <v>134</v>
      </c>
    </row>
    <row r="9" spans="2:16" ht="16.149999999999999" customHeight="1">
      <c r="B9" s="211">
        <f>C74</f>
        <v>0</v>
      </c>
      <c r="C9" s="405" t="str">
        <f>C72</f>
        <v>Trip 4</v>
      </c>
      <c r="D9" s="407"/>
      <c r="E9" s="318">
        <v>0</v>
      </c>
      <c r="F9" s="217">
        <f>K85*E9</f>
        <v>0</v>
      </c>
      <c r="G9" s="218">
        <f>K72</f>
        <v>0</v>
      </c>
      <c r="H9" s="206"/>
      <c r="I9" s="223" t="s">
        <v>135</v>
      </c>
      <c r="J9" s="220">
        <f>(IF(AND(B6=4,G6="Domestic"),F6,0))+(IF(AND(B7=4,G7="Domestic"),F7,0))+(IF(AND(B8=4,G8="Domestic"),F8,0))+(IF(AND(B9=4,G9="Domestic"),F9,0))+(IF(AND(B10=4,G10="Domestic"),F10,0))+(IF(AND(B11=4,G11="Domestic"),F11,0))+(IF(AND(B12=4,G12="Domestic"),F12,0))+(IF(AND(B13=4,G13="Domestic"),F13,0))+(IF(AND(B14=4,G14="Domestic"),F14,0))+(IF(AND(B15=4,G15="Domestic"),F15,0))+(IF(AND(B16=4,G16="Domestic"),F16,0))+(IF(AND(B17=4,G17="Domestic"),F17,0))+(IF(AND(B18=4,G18="Domestic"),F18,0))+(IF(AND(B19=4,G19="Domestic"),F19,0))+(IF(AND(B20=4,G20="Domestic"),F20,0))</f>
        <v>0</v>
      </c>
      <c r="K9" s="221">
        <f>(IF(AND(B6=4,G6="International"),F6,0))+(IF(AND(B7=4,G7="International"),F7,0))+(IF(AND(B8=4,G8="International"),F8,0))+(IF(AND(B9=4,G9="International"),F9,0))+(IF(AND(B10=4,G10="International"),F10,0))+(IF(AND(B11=4,G11="International"),F11,0))+(IF(AND(B12=4,G12="International"),F12,0))+(IF(AND(B13=4,G13="International"),F13,0))+(IF(AND(B14=4,G14="International"),F14,0))+(IF(AND(B15=4,G15="International"),F15,0))+(IF(AND(B16=4,G16="International"),F16,0))+(IF(AND(B17=4,G17="International"),F17,0))+(IF(AND(B18=4,G18="International"),F18,0))+(IF(AND(B19=4,G19="International"),F19,0))+(IF(AND(B20=4,G20="International"),F20,0))</f>
        <v>0</v>
      </c>
      <c r="L9" s="135"/>
      <c r="M9" s="475"/>
      <c r="N9" s="136"/>
      <c r="O9" s="136"/>
      <c r="P9" s="134" t="s">
        <v>136</v>
      </c>
    </row>
    <row r="10" spans="2:16" ht="16.149999999999999" customHeight="1">
      <c r="B10" s="211">
        <f>C90</f>
        <v>0</v>
      </c>
      <c r="C10" s="405" t="str">
        <f>C88</f>
        <v>Trip 5</v>
      </c>
      <c r="D10" s="407"/>
      <c r="E10" s="318">
        <v>0</v>
      </c>
      <c r="F10" s="217">
        <f>K101*E10</f>
        <v>0</v>
      </c>
      <c r="G10" s="218">
        <f>K88</f>
        <v>0</v>
      </c>
      <c r="H10" s="206"/>
      <c r="I10" s="224" t="s">
        <v>137</v>
      </c>
      <c r="J10" s="225">
        <f>(IF(AND(B6=5,G6="Domestic"),F6,0))+(IF(AND(B7=5,G7="Domestic"),F7,0))+(IF(AND(B8=5,G8="Domestic"),F8,0))+(IF(AND(B9=5,G9="Domestic"),F9,0))+(IF(AND(B10=5,G10="Domestic"),F10,0))+(IF(AND(B11=5,G11="Domestic"),F11,0))+(IF(AND(B12=5,G12="Domestic"),F12,0))+(IF(AND(B13=5,G13="Domestic"),F13,0))+(IF(AND(B14=5,G14="Domestic"),F14,0))+(IF(AND(B15=5,G15="Domestic"),F15,0))+(IF(AND(B16=5,G16="Domestic"),F16,0))+(IF(AND(B17=5,G17="Domestic"),F17,0))+(IF(AND(B18=5,G18="Domestic"),F18,0))+(IF(AND(B19=5,G19="Domestic"),F19,0))+(IF(AND(B20=5,G20="Domestic"),F20,0))</f>
        <v>0</v>
      </c>
      <c r="K10" s="225">
        <f>(IF(AND(B6=5,G6="International"),F6,0))+(IF(AND(B7=5,G7="International"),F7,0))+(IF(AND(B8=5,G8="International"),F8,0))+(IF(AND(B9=5,G9="International"),F9,0))+(IF(AND(B10=5,G10="International"),F10,0))+(IF(AND(B11=5,G11="International"),F11,0))+(IF(AND(B12=5,G12="International"),F12,0))+(IF(AND(B13=5,G13="International"),F13,0))+(IF(AND(B14=5,G14="International"),F14,0))+(IF(AND(B15=5,G15="International"),F15,0))+(IF(AND(B16=5,G16="International"),F16,0))+(IF(AND(B17=5,G17="International"),F17,0))+(IF(AND(B18=5,G18="International"),F18,0))+(IF(AND(B19=5,G19="International"),F19,0))+(IF(AND(B20=5,G20="International"),F20,0))</f>
        <v>0</v>
      </c>
      <c r="L10" s="135"/>
      <c r="M10" s="475"/>
      <c r="N10" s="136"/>
      <c r="O10" s="136"/>
      <c r="P10" s="134" t="s">
        <v>138</v>
      </c>
    </row>
    <row r="11" spans="2:16" ht="16.149999999999999" customHeight="1" thickBot="1">
      <c r="B11" s="211">
        <f>C106</f>
        <v>0</v>
      </c>
      <c r="C11" s="405" t="str">
        <f>C104</f>
        <v>Trip 6</v>
      </c>
      <c r="D11" s="407"/>
      <c r="E11" s="318">
        <v>0</v>
      </c>
      <c r="F11" s="217">
        <f>K117*E11</f>
        <v>0</v>
      </c>
      <c r="G11" s="218">
        <f>K104</f>
        <v>0</v>
      </c>
      <c r="H11" s="206"/>
      <c r="I11" s="226" t="s">
        <v>156</v>
      </c>
      <c r="J11" s="358">
        <f>SUM(J6:J10)</f>
        <v>0</v>
      </c>
      <c r="K11" s="358">
        <f>SUM(K6:K10)</f>
        <v>0</v>
      </c>
      <c r="L11" s="135"/>
      <c r="M11" s="475"/>
      <c r="N11" s="136"/>
      <c r="O11" s="136"/>
      <c r="P11" s="134" t="s">
        <v>139</v>
      </c>
    </row>
    <row r="12" spans="2:16" ht="16.149999999999999" customHeight="1">
      <c r="B12" s="211">
        <f>C122</f>
        <v>0</v>
      </c>
      <c r="C12" s="405" t="str">
        <f>C120</f>
        <v>Trip 7</v>
      </c>
      <c r="D12" s="407"/>
      <c r="E12" s="318">
        <v>0</v>
      </c>
      <c r="F12" s="217">
        <f>K133*E12</f>
        <v>0</v>
      </c>
      <c r="G12" s="218">
        <f>K120</f>
        <v>0</v>
      </c>
      <c r="H12" s="206"/>
      <c r="I12" s="227"/>
      <c r="J12" s="227"/>
      <c r="K12" s="227"/>
      <c r="L12" s="135"/>
      <c r="M12" s="475"/>
      <c r="N12" s="136"/>
      <c r="O12" s="136"/>
      <c r="P12" s="134" t="s">
        <v>140</v>
      </c>
    </row>
    <row r="13" spans="2:16" ht="16.149999999999999" customHeight="1">
      <c r="B13" s="211">
        <f>C138</f>
        <v>0</v>
      </c>
      <c r="C13" s="405" t="str">
        <f>C136</f>
        <v>Trip 8</v>
      </c>
      <c r="D13" s="407"/>
      <c r="E13" s="318">
        <v>0</v>
      </c>
      <c r="F13" s="217">
        <f>K149*E13</f>
        <v>0</v>
      </c>
      <c r="G13" s="218">
        <f>K136</f>
        <v>0</v>
      </c>
      <c r="H13" s="206"/>
      <c r="I13" s="227"/>
      <c r="J13" s="227"/>
      <c r="K13" s="227"/>
      <c r="L13" s="135"/>
      <c r="M13" s="475"/>
      <c r="N13" s="136"/>
      <c r="O13" s="136"/>
      <c r="P13" s="134" t="s">
        <v>141</v>
      </c>
    </row>
    <row r="14" spans="2:16" ht="16.149999999999999" customHeight="1">
      <c r="B14" s="211">
        <f>C154</f>
        <v>0</v>
      </c>
      <c r="C14" s="405" t="str">
        <f>C152</f>
        <v>Trip 9</v>
      </c>
      <c r="D14" s="407"/>
      <c r="E14" s="318">
        <v>0</v>
      </c>
      <c r="F14" s="217">
        <f>K165*E14</f>
        <v>0</v>
      </c>
      <c r="G14" s="218">
        <f>K152</f>
        <v>0</v>
      </c>
      <c r="H14" s="206"/>
      <c r="I14" s="227"/>
      <c r="J14" s="227"/>
      <c r="K14" s="227"/>
      <c r="L14" s="135"/>
      <c r="M14" s="475"/>
      <c r="N14" s="136"/>
      <c r="O14" s="136"/>
      <c r="P14" s="134" t="s">
        <v>142</v>
      </c>
    </row>
    <row r="15" spans="2:16" ht="16.149999999999999" customHeight="1">
      <c r="B15" s="211">
        <f>C170</f>
        <v>0</v>
      </c>
      <c r="C15" s="405" t="str">
        <f>C168</f>
        <v>Trip 10</v>
      </c>
      <c r="D15" s="407"/>
      <c r="E15" s="318">
        <v>0</v>
      </c>
      <c r="F15" s="217">
        <f>K181*E15</f>
        <v>0</v>
      </c>
      <c r="G15" s="218">
        <f>K168</f>
        <v>0</v>
      </c>
      <c r="H15" s="206"/>
      <c r="I15" s="227"/>
      <c r="J15" s="227"/>
      <c r="K15" s="227"/>
      <c r="L15" s="135"/>
      <c r="M15" s="475"/>
      <c r="N15" s="136"/>
      <c r="O15" s="136"/>
      <c r="P15" s="134"/>
    </row>
    <row r="16" spans="2:16" ht="16.149999999999999" customHeight="1">
      <c r="B16" s="211">
        <f>C186</f>
        <v>0</v>
      </c>
      <c r="C16" s="405" t="str">
        <f>C184</f>
        <v>Trip 11</v>
      </c>
      <c r="D16" s="407"/>
      <c r="E16" s="318">
        <v>0</v>
      </c>
      <c r="F16" s="217">
        <f>K197*E16</f>
        <v>0</v>
      </c>
      <c r="G16" s="218">
        <f>K184</f>
        <v>0</v>
      </c>
      <c r="H16" s="206"/>
      <c r="I16" s="227"/>
      <c r="J16" s="227"/>
      <c r="K16" s="227"/>
      <c r="L16" s="135"/>
      <c r="M16" s="475"/>
      <c r="N16" s="136"/>
      <c r="O16" s="136"/>
      <c r="P16" s="134"/>
    </row>
    <row r="17" spans="1:16" ht="16.149999999999999" customHeight="1">
      <c r="B17" s="211">
        <f>C202</f>
        <v>0</v>
      </c>
      <c r="C17" s="405" t="str">
        <f>C200</f>
        <v>Trip 12</v>
      </c>
      <c r="D17" s="407"/>
      <c r="E17" s="318">
        <v>0</v>
      </c>
      <c r="F17" s="217">
        <f>K213*E17</f>
        <v>0</v>
      </c>
      <c r="G17" s="218">
        <f>K200</f>
        <v>0</v>
      </c>
      <c r="H17" s="206"/>
      <c r="I17" s="227"/>
      <c r="J17" s="227"/>
      <c r="K17" s="227"/>
      <c r="L17" s="135"/>
      <c r="M17" s="475"/>
      <c r="N17" s="136"/>
      <c r="O17" s="136"/>
      <c r="P17" s="134"/>
    </row>
    <row r="18" spans="1:16" ht="16.149999999999999" customHeight="1">
      <c r="B18" s="211">
        <f>C218</f>
        <v>0</v>
      </c>
      <c r="C18" s="405" t="str">
        <f>C216</f>
        <v>Trip 13</v>
      </c>
      <c r="D18" s="407"/>
      <c r="E18" s="318">
        <v>0</v>
      </c>
      <c r="F18" s="217">
        <f>K229*E18</f>
        <v>0</v>
      </c>
      <c r="G18" s="218">
        <f>K216</f>
        <v>0</v>
      </c>
      <c r="H18" s="206"/>
      <c r="I18" s="227"/>
      <c r="J18" s="227"/>
      <c r="K18" s="227"/>
      <c r="L18" s="135"/>
      <c r="M18" s="475"/>
      <c r="N18" s="136"/>
      <c r="O18" s="136"/>
      <c r="P18" s="134"/>
    </row>
    <row r="19" spans="1:16" ht="16.149999999999999" customHeight="1">
      <c r="B19" s="211">
        <f>C234</f>
        <v>0</v>
      </c>
      <c r="C19" s="405" t="str">
        <f>C232</f>
        <v>Trip 14</v>
      </c>
      <c r="D19" s="407"/>
      <c r="E19" s="318">
        <v>0</v>
      </c>
      <c r="F19" s="217">
        <f>K245*E19</f>
        <v>0</v>
      </c>
      <c r="G19" s="218">
        <f>K232</f>
        <v>0</v>
      </c>
      <c r="H19" s="206"/>
      <c r="I19" s="227"/>
      <c r="J19" s="227"/>
      <c r="K19" s="227"/>
      <c r="L19" s="135"/>
      <c r="M19" s="475"/>
      <c r="N19" s="136"/>
      <c r="O19" s="136"/>
      <c r="P19" s="134"/>
    </row>
    <row r="20" spans="1:16" ht="16.149999999999999" customHeight="1" thickBot="1">
      <c r="B20" s="356">
        <f>C250</f>
        <v>0</v>
      </c>
      <c r="C20" s="405" t="str">
        <f>C248</f>
        <v>Trip 15</v>
      </c>
      <c r="D20" s="407"/>
      <c r="E20" s="318">
        <v>0</v>
      </c>
      <c r="F20" s="357">
        <f>K261*E20</f>
        <v>0</v>
      </c>
      <c r="G20" s="218">
        <f>K248</f>
        <v>0</v>
      </c>
      <c r="H20" s="206"/>
      <c r="I20" s="227"/>
      <c r="J20" s="227"/>
      <c r="K20" s="227"/>
      <c r="L20" s="135"/>
      <c r="M20" s="475"/>
      <c r="N20" s="136"/>
      <c r="O20" s="136"/>
      <c r="P20" s="134"/>
    </row>
    <row r="21" spans="1:16" ht="16.149999999999999" customHeight="1" thickBot="1">
      <c r="A21" s="40"/>
      <c r="B21" s="494" t="s">
        <v>157</v>
      </c>
      <c r="C21" s="495"/>
      <c r="D21" s="496"/>
      <c r="E21" s="321">
        <f>SUM(E6:E20)</f>
        <v>1</v>
      </c>
      <c r="F21" s="317">
        <f>SUM(F6:F20)</f>
        <v>0</v>
      </c>
      <c r="G21" s="228"/>
      <c r="H21" s="229"/>
      <c r="I21" s="230"/>
      <c r="J21" s="230"/>
      <c r="K21" s="227"/>
      <c r="L21" s="135"/>
      <c r="M21" s="475"/>
      <c r="N21" s="136"/>
      <c r="O21" s="136"/>
      <c r="P21" s="39"/>
    </row>
    <row r="22" spans="1:16" ht="15.95" customHeight="1">
      <c r="A22" s="40"/>
      <c r="B22" s="207"/>
      <c r="C22" s="207"/>
      <c r="D22" s="207"/>
      <c r="E22" s="207"/>
      <c r="F22" s="207"/>
      <c r="G22" s="207"/>
      <c r="H22" s="207"/>
      <c r="I22" s="207"/>
      <c r="J22" s="207"/>
      <c r="K22" s="207"/>
      <c r="L22" s="136"/>
      <c r="M22" s="475"/>
    </row>
    <row r="23" spans="1:16" ht="15.95" customHeight="1" thickBot="1">
      <c r="A23" s="40"/>
      <c r="B23" s="207"/>
      <c r="C23" s="207"/>
      <c r="D23" s="207"/>
      <c r="E23" s="207"/>
      <c r="F23" s="207"/>
      <c r="G23" s="207"/>
      <c r="H23" s="207"/>
      <c r="I23" s="207"/>
      <c r="J23" s="207"/>
      <c r="K23" s="231"/>
    </row>
    <row r="24" spans="1:16" ht="15.95" customHeight="1" thickBot="1">
      <c r="B24" s="232" t="s">
        <v>158</v>
      </c>
      <c r="C24" s="426" t="s">
        <v>159</v>
      </c>
      <c r="D24" s="427"/>
      <c r="E24" s="35" t="s">
        <v>160</v>
      </c>
      <c r="F24" s="426"/>
      <c r="G24" s="426"/>
      <c r="H24" s="427"/>
      <c r="I24" s="48" t="s">
        <v>152</v>
      </c>
      <c r="J24" s="233"/>
      <c r="K24" s="359"/>
    </row>
    <row r="25" spans="1:16" ht="15.95" customHeight="1" thickBot="1">
      <c r="A25" s="40"/>
      <c r="B25" s="476" t="s">
        <v>161</v>
      </c>
      <c r="C25" s="477"/>
      <c r="D25" s="478" t="s">
        <v>162</v>
      </c>
      <c r="E25" s="479"/>
      <c r="F25" s="479"/>
      <c r="G25" s="479"/>
      <c r="H25" s="479"/>
      <c r="I25" s="479"/>
      <c r="J25" s="479"/>
      <c r="K25" s="480"/>
    </row>
    <row r="26" spans="1:16" ht="15.95" customHeight="1">
      <c r="A26" s="40"/>
      <c r="B26" s="79" t="s">
        <v>153</v>
      </c>
      <c r="C26" s="234">
        <v>1</v>
      </c>
      <c r="D26" s="235" t="s">
        <v>163</v>
      </c>
      <c r="E26" s="235" t="s">
        <v>164</v>
      </c>
      <c r="F26" s="204" t="s">
        <v>165</v>
      </c>
      <c r="G26" s="236" t="s">
        <v>166</v>
      </c>
      <c r="H26" s="481" t="s">
        <v>167</v>
      </c>
      <c r="I26" s="237" t="s">
        <v>168</v>
      </c>
      <c r="J26" s="77" t="s">
        <v>169</v>
      </c>
      <c r="K26" s="77"/>
    </row>
    <row r="27" spans="1:16" ht="15.95" customHeight="1" thickBot="1">
      <c r="A27" s="40"/>
      <c r="B27" s="71" t="s">
        <v>170</v>
      </c>
      <c r="C27" s="238">
        <v>0</v>
      </c>
      <c r="D27" s="239" t="s">
        <v>171</v>
      </c>
      <c r="E27" s="239" t="s">
        <v>172</v>
      </c>
      <c r="F27" s="240" t="s">
        <v>173</v>
      </c>
      <c r="G27" s="203" t="s">
        <v>174</v>
      </c>
      <c r="H27" s="482"/>
      <c r="I27" s="241" t="s">
        <v>175</v>
      </c>
      <c r="J27" s="242" t="s">
        <v>176</v>
      </c>
      <c r="K27" s="54" t="s">
        <v>177</v>
      </c>
    </row>
    <row r="28" spans="1:16" ht="15.95" customHeight="1" thickBot="1">
      <c r="B28" s="47" t="s">
        <v>178</v>
      </c>
      <c r="C28" s="243">
        <f>C27-1</f>
        <v>-1</v>
      </c>
      <c r="D28" s="244">
        <v>0.7</v>
      </c>
      <c r="E28" s="244">
        <v>13</v>
      </c>
      <c r="F28" s="245">
        <v>0</v>
      </c>
      <c r="G28" s="244">
        <v>0</v>
      </c>
      <c r="H28" s="244">
        <v>0</v>
      </c>
      <c r="I28" s="244">
        <v>0</v>
      </c>
      <c r="J28" s="245">
        <v>0</v>
      </c>
      <c r="K28" s="246">
        <v>0</v>
      </c>
    </row>
    <row r="29" spans="1:16" ht="15.95" customHeight="1" thickBot="1">
      <c r="B29" s="483" t="s">
        <v>179</v>
      </c>
      <c r="C29" s="484"/>
      <c r="D29" s="478" t="s">
        <v>180</v>
      </c>
      <c r="E29" s="479"/>
      <c r="F29" s="479"/>
      <c r="G29" s="479"/>
      <c r="H29" s="479"/>
      <c r="I29" s="479"/>
      <c r="J29" s="479"/>
      <c r="K29" s="480"/>
    </row>
    <row r="30" spans="1:16" ht="15.95" customHeight="1">
      <c r="B30" s="481" t="s">
        <v>181</v>
      </c>
      <c r="C30" s="485" t="s">
        <v>182</v>
      </c>
      <c r="D30" s="485" t="s">
        <v>163</v>
      </c>
      <c r="E30" s="481" t="s">
        <v>164</v>
      </c>
      <c r="F30" s="487" t="s">
        <v>165</v>
      </c>
      <c r="G30" s="485" t="s">
        <v>166</v>
      </c>
      <c r="H30" s="481" t="s">
        <v>183</v>
      </c>
      <c r="I30" s="489" t="s">
        <v>168</v>
      </c>
      <c r="J30" s="489" t="s">
        <v>169</v>
      </c>
      <c r="K30" s="481" t="s">
        <v>184</v>
      </c>
    </row>
    <row r="31" spans="1:16" ht="15.95" customHeight="1" thickBot="1">
      <c r="B31" s="482"/>
      <c r="C31" s="486"/>
      <c r="D31" s="486"/>
      <c r="E31" s="482"/>
      <c r="F31" s="488"/>
      <c r="G31" s="486"/>
      <c r="H31" s="482"/>
      <c r="I31" s="490"/>
      <c r="J31" s="490"/>
      <c r="K31" s="482"/>
    </row>
    <row r="32" spans="1:16" ht="15.95" customHeight="1">
      <c r="B32" s="247" t="s">
        <v>147</v>
      </c>
      <c r="C32" s="248">
        <v>0</v>
      </c>
      <c r="D32" s="249">
        <f>IF(OR(B32=0,B32=P4), 0, ROUND((C32)*D28,0))</f>
        <v>0</v>
      </c>
      <c r="E32" s="250">
        <f>IF(OR(B32=0, B32=P4), 0, ROUND(C27*E28,0))</f>
        <v>0</v>
      </c>
      <c r="F32" s="249">
        <f>IF(OR(B32=0,B32=P4),0,F28)</f>
        <v>0</v>
      </c>
      <c r="G32" s="251">
        <f>IF(OR(B32=0,B32=P4), 0, (C28*G28))</f>
        <v>0</v>
      </c>
      <c r="H32" s="250">
        <f>IF(OR(B32=0,B32=P4), 0, ROUND(((C27-2)*H28+(2*H28*0.75)),0))</f>
        <v>0</v>
      </c>
      <c r="I32" s="249">
        <f>IF(OR(B32=0,B32=P4),0,I28)</f>
        <v>0</v>
      </c>
      <c r="J32" s="249">
        <f>IF(OR(B32="PI/PD",B32="Co-I",B32="Co-PI",B32="Postdoctoral Associate",B32="Other Key Person",B32="Technician",B32="Secretarial/Clerical",B32="Consultant/Advisor (WVU-Affiliated)"),J28,IF(OR(B32="Graduate Student",B32="Undergraduate Student/Hourly Student Worker"),K28,0))</f>
        <v>0</v>
      </c>
      <c r="K32" s="252">
        <f>SUM(D32:J32)</f>
        <v>0</v>
      </c>
    </row>
    <row r="33" spans="2:11" ht="15.95" customHeight="1">
      <c r="B33" s="253"/>
      <c r="C33" s="254">
        <v>0</v>
      </c>
      <c r="D33" s="255">
        <f>IF(B33=0, 0, ROUND((C33)*D28,0))</f>
        <v>0</v>
      </c>
      <c r="E33" s="256">
        <f>IF(B33=0, 0, ROUND(C27*E28,0))</f>
        <v>0</v>
      </c>
      <c r="F33" s="255">
        <f>IF(OR(B33=0,B33=P4),0,F28)</f>
        <v>0</v>
      </c>
      <c r="G33" s="257">
        <f>IF(B33=0, 0, (C28*G28))</f>
        <v>0</v>
      </c>
      <c r="H33" s="256">
        <f>IF(B33=0, 0, ROUND(((C27-2)*H28+(2*H28*0.75)),0))</f>
        <v>0</v>
      </c>
      <c r="I33" s="255">
        <f>IF(B33=0,0,I28)</f>
        <v>0</v>
      </c>
      <c r="J33" s="255">
        <f>IF(OR(B33="PI/PD",B33="Co-I",B33="Co-PI",B33="Postdoctoral Associate",B33="Other Key Person",B33="Technician",B33="Secretarial/Clerical",B33="Consultant/Advisor (WVU-Affiliated)"),J28,IF(OR(B33="Graduate Student",B33="Undergraduate Student/Hourly Student Worker"),K28,0))</f>
        <v>0</v>
      </c>
      <c r="K33" s="258">
        <f>SUM(D33:J33)</f>
        <v>0</v>
      </c>
    </row>
    <row r="34" spans="2:11" ht="15.95" customHeight="1">
      <c r="B34" s="253"/>
      <c r="C34" s="254">
        <v>0</v>
      </c>
      <c r="D34" s="255">
        <f>IF(B34=0, 0, ROUND((C34)*D28,0))</f>
        <v>0</v>
      </c>
      <c r="E34" s="256">
        <f>IF(B34=0, 0, ROUND(C27*E28,0))</f>
        <v>0</v>
      </c>
      <c r="F34" s="255">
        <f>IF(OR(B34=0,B34=P4),0,F28)</f>
        <v>0</v>
      </c>
      <c r="G34" s="257">
        <f>IF(B34=0, 0, (C28*G28))</f>
        <v>0</v>
      </c>
      <c r="H34" s="256">
        <f>IF(B34=0, 0, ROUND(((C27-2)*H28+(2*H28*0.75)),0))</f>
        <v>0</v>
      </c>
      <c r="I34" s="255">
        <f>IF(B34=0,0,I28)</f>
        <v>0</v>
      </c>
      <c r="J34" s="255">
        <f>IF(OR(B34="PI/PD",B34="Co-I",B34="Co-PI",B34="Postdoctoral Associate",B34="Other Key Person",B34="Technician",B34="Secretarial/Clerical",B34="Consultant/Advisor (WVU-Affiliated)"),J28,IF(OR(B34="Graduate Student",B34="Undergraduate Student/Hourly Student Worker"),K28,0))</f>
        <v>0</v>
      </c>
      <c r="K34" s="258">
        <f>SUM(D34:J34)</f>
        <v>0</v>
      </c>
    </row>
    <row r="35" spans="2:11" ht="15.95" customHeight="1">
      <c r="B35" s="253"/>
      <c r="C35" s="254">
        <v>0</v>
      </c>
      <c r="D35" s="255">
        <f>IF(B35=0, 0, ROUND((C35)*D28,0))</f>
        <v>0</v>
      </c>
      <c r="E35" s="256">
        <f>IF(B35=0, 0, ROUND(C27*E28,0))</f>
        <v>0</v>
      </c>
      <c r="F35" s="255">
        <f>IF(OR(B35=0,B35=P4),0,F28)</f>
        <v>0</v>
      </c>
      <c r="G35" s="257">
        <f>IF(B35=0, 0, (C28*G28))</f>
        <v>0</v>
      </c>
      <c r="H35" s="256">
        <f>IF(B35=0, 0, ROUND(((C27-2)*H28+(2*H28*0.75)),0))</f>
        <v>0</v>
      </c>
      <c r="I35" s="255">
        <f>IF(B35=0,0,I28)</f>
        <v>0</v>
      </c>
      <c r="J35" s="255">
        <f>IF(OR(B35="PI/PD",B35="Co-I",B35="Co-PI",B35="Postdoctoral Associate",B35="Other Key Person",B35="Technician",B35="Secretarial/Clerical",B35="Consultant/Advisor (WVU-Affiliated)"),J28,IF(OR(B35="Graduate Student",B35="Undergraduate Student/Hourly Student Worker"),K28,0))</f>
        <v>0</v>
      </c>
      <c r="K35" s="258">
        <f t="shared" ref="K35" si="0">SUM(D35:J35)</f>
        <v>0</v>
      </c>
    </row>
    <row r="36" spans="2:11" ht="15.95" customHeight="1">
      <c r="B36" s="259"/>
      <c r="C36" s="260">
        <v>0</v>
      </c>
      <c r="D36" s="261">
        <f>IF(B36=0, 0, ROUND((C36)*D28,0))</f>
        <v>0</v>
      </c>
      <c r="E36" s="262">
        <f>IF(B36=0, 0, ROUND(C27*E28,0))</f>
        <v>0</v>
      </c>
      <c r="F36" s="261">
        <f>IF(OR(B36=0,B36=P4),0,F28)</f>
        <v>0</v>
      </c>
      <c r="G36" s="263">
        <f>IF(B36=0, 0, (C28*G28))</f>
        <v>0</v>
      </c>
      <c r="H36" s="262">
        <f>IF(B36=0, 0, ROUND(((C27-2)*H28+(2*H28*0.75)),0))</f>
        <v>0</v>
      </c>
      <c r="I36" s="261">
        <f>IF(B36=0,0,I28)</f>
        <v>0</v>
      </c>
      <c r="J36" s="261">
        <f>IF(OR(B36="PI/PD",B36="Co-I",B36="Co-PI",B36="Postdoctoral Associate",B36="Other Key Person",B36="Technician",B36="Secretarial/Clerical",B36="Consultant/Advisor (WVU-Affiliated)"),J28,IF(OR(B36="Graduate Student",B36="Undergraduate Student/Hourly Student Worker"),K28,0))</f>
        <v>0</v>
      </c>
      <c r="K36" s="264">
        <f>SUM(D36:J36)</f>
        <v>0</v>
      </c>
    </row>
    <row r="37" spans="2:11" ht="15.95" customHeight="1" thickBot="1">
      <c r="B37" s="265" t="s">
        <v>185</v>
      </c>
      <c r="C37" s="266"/>
      <c r="D37" s="267">
        <f t="shared" ref="D37:H37" si="1">SUM(D32:D36)</f>
        <v>0</v>
      </c>
      <c r="E37" s="266">
        <f t="shared" si="1"/>
        <v>0</v>
      </c>
      <c r="F37" s="267">
        <f t="shared" si="1"/>
        <v>0</v>
      </c>
      <c r="G37" s="267">
        <f t="shared" si="1"/>
        <v>0</v>
      </c>
      <c r="H37" s="267">
        <f t="shared" si="1"/>
        <v>0</v>
      </c>
      <c r="I37" s="267">
        <f>SUM(I32:I36)</f>
        <v>0</v>
      </c>
      <c r="J37" s="267">
        <f>SUM(J32:J36)</f>
        <v>0</v>
      </c>
      <c r="K37" s="268">
        <f>SUM(C37:J37)</f>
        <v>0</v>
      </c>
    </row>
    <row r="38" spans="2:11" ht="15.95" customHeight="1">
      <c r="B38" s="227"/>
      <c r="C38" s="227"/>
      <c r="D38" s="227"/>
      <c r="E38" s="227"/>
      <c r="F38" s="227"/>
      <c r="G38" s="227"/>
      <c r="H38" s="227"/>
      <c r="I38" s="227"/>
      <c r="J38" s="227"/>
      <c r="K38" s="227"/>
    </row>
    <row r="39" spans="2:11" ht="15.95" customHeight="1" thickBot="1">
      <c r="B39" s="207"/>
      <c r="C39" s="207"/>
      <c r="D39" s="207"/>
      <c r="E39" s="207"/>
      <c r="F39" s="207"/>
      <c r="G39" s="207"/>
      <c r="H39" s="207"/>
      <c r="I39" s="207"/>
      <c r="J39" s="207"/>
      <c r="K39" s="231"/>
    </row>
    <row r="40" spans="2:11" ht="15.95" customHeight="1" thickBot="1">
      <c r="B40" s="232" t="s">
        <v>158</v>
      </c>
      <c r="C40" s="426" t="s">
        <v>186</v>
      </c>
      <c r="D40" s="427"/>
      <c r="E40" s="35" t="s">
        <v>160</v>
      </c>
      <c r="F40" s="426"/>
      <c r="G40" s="426"/>
      <c r="H40" s="427"/>
      <c r="I40" s="48" t="s">
        <v>152</v>
      </c>
      <c r="J40" s="233"/>
      <c r="K40" s="359"/>
    </row>
    <row r="41" spans="2:11" ht="15.95" customHeight="1" thickBot="1">
      <c r="B41" s="476" t="s">
        <v>161</v>
      </c>
      <c r="C41" s="477"/>
      <c r="D41" s="478" t="s">
        <v>162</v>
      </c>
      <c r="E41" s="479"/>
      <c r="F41" s="479"/>
      <c r="G41" s="479"/>
      <c r="H41" s="479"/>
      <c r="I41" s="479"/>
      <c r="J41" s="479"/>
      <c r="K41" s="480"/>
    </row>
    <row r="42" spans="2:11" ht="15.95" customHeight="1">
      <c r="B42" s="79" t="s">
        <v>153</v>
      </c>
      <c r="C42" s="234">
        <v>0</v>
      </c>
      <c r="D42" s="235" t="s">
        <v>163</v>
      </c>
      <c r="E42" s="235" t="s">
        <v>164</v>
      </c>
      <c r="F42" s="204" t="s">
        <v>165</v>
      </c>
      <c r="G42" s="236" t="s">
        <v>166</v>
      </c>
      <c r="H42" s="481" t="s">
        <v>167</v>
      </c>
      <c r="I42" s="237" t="s">
        <v>168</v>
      </c>
      <c r="J42" s="77" t="s">
        <v>169</v>
      </c>
      <c r="K42" s="77"/>
    </row>
    <row r="43" spans="2:11" ht="15.95" customHeight="1" thickBot="1">
      <c r="B43" s="71" t="s">
        <v>170</v>
      </c>
      <c r="C43" s="238">
        <v>0</v>
      </c>
      <c r="D43" s="239" t="s">
        <v>171</v>
      </c>
      <c r="E43" s="239" t="s">
        <v>172</v>
      </c>
      <c r="F43" s="240" t="s">
        <v>173</v>
      </c>
      <c r="G43" s="203" t="s">
        <v>174</v>
      </c>
      <c r="H43" s="482"/>
      <c r="I43" s="241" t="s">
        <v>175</v>
      </c>
      <c r="J43" s="242" t="s">
        <v>176</v>
      </c>
      <c r="K43" s="54" t="s">
        <v>177</v>
      </c>
    </row>
    <row r="44" spans="2:11" ht="15.95" customHeight="1" thickBot="1">
      <c r="B44" s="47" t="s">
        <v>178</v>
      </c>
      <c r="C44" s="243">
        <f>C43-1</f>
        <v>-1</v>
      </c>
      <c r="D44" s="244">
        <v>0.7</v>
      </c>
      <c r="E44" s="244">
        <v>13</v>
      </c>
      <c r="F44" s="245">
        <v>0</v>
      </c>
      <c r="G44" s="244">
        <v>0</v>
      </c>
      <c r="H44" s="244">
        <v>0</v>
      </c>
      <c r="I44" s="244">
        <v>0</v>
      </c>
      <c r="J44" s="245">
        <v>0</v>
      </c>
      <c r="K44" s="246">
        <v>0</v>
      </c>
    </row>
    <row r="45" spans="2:11" ht="15.95" customHeight="1" thickBot="1">
      <c r="B45" s="483" t="s">
        <v>179</v>
      </c>
      <c r="C45" s="484"/>
      <c r="D45" s="478" t="s">
        <v>180</v>
      </c>
      <c r="E45" s="479"/>
      <c r="F45" s="479"/>
      <c r="G45" s="479"/>
      <c r="H45" s="479"/>
      <c r="I45" s="479"/>
      <c r="J45" s="479"/>
      <c r="K45" s="480"/>
    </row>
    <row r="46" spans="2:11" ht="15.95" customHeight="1">
      <c r="B46" s="481" t="s">
        <v>181</v>
      </c>
      <c r="C46" s="485" t="s">
        <v>182</v>
      </c>
      <c r="D46" s="485" t="s">
        <v>163</v>
      </c>
      <c r="E46" s="481" t="s">
        <v>164</v>
      </c>
      <c r="F46" s="487" t="s">
        <v>165</v>
      </c>
      <c r="G46" s="485" t="s">
        <v>166</v>
      </c>
      <c r="H46" s="481" t="s">
        <v>183</v>
      </c>
      <c r="I46" s="489" t="s">
        <v>168</v>
      </c>
      <c r="J46" s="489" t="s">
        <v>169</v>
      </c>
      <c r="K46" s="481" t="s">
        <v>184</v>
      </c>
    </row>
    <row r="47" spans="2:11" ht="15.95" customHeight="1" thickBot="1">
      <c r="B47" s="482"/>
      <c r="C47" s="486"/>
      <c r="D47" s="486"/>
      <c r="E47" s="482"/>
      <c r="F47" s="488"/>
      <c r="G47" s="486"/>
      <c r="H47" s="482"/>
      <c r="I47" s="490"/>
      <c r="J47" s="490"/>
      <c r="K47" s="482"/>
    </row>
    <row r="48" spans="2:11" ht="15.95" customHeight="1">
      <c r="B48" s="247"/>
      <c r="C48" s="248">
        <v>0</v>
      </c>
      <c r="D48" s="249">
        <f>IF(OR(B48=0,B48=P4), 0, ROUND((C48)*D44,0))</f>
        <v>0</v>
      </c>
      <c r="E48" s="250">
        <f>IF(OR(B48=0, B48=P4), 0, ROUND(C43*E44,0))</f>
        <v>0</v>
      </c>
      <c r="F48" s="249">
        <f>IF(OR(B48=0,B48=P4),0,F44)</f>
        <v>0</v>
      </c>
      <c r="G48" s="251">
        <f>IF(OR(B48=0,B48=P4), 0, (C44*G44))</f>
        <v>0</v>
      </c>
      <c r="H48" s="250">
        <f>IF(OR(B48=0,B48=P4), 0, ROUND(((C43-2)*H44+(2*H44*0.75)),0))</f>
        <v>0</v>
      </c>
      <c r="I48" s="249">
        <f>IF(OR(B48=0,B48=P4),0,I44)</f>
        <v>0</v>
      </c>
      <c r="J48" s="249">
        <f>IF(OR(B48="PI/PD",B48="Co-I",B48="Co-PI",B48="Postdoctoral Associate",B48="Other Key Person",B48="Technician",B48="Secretarial/Clerical",B48="Consultant/Advisor (WVU-Affiliated)"),J44,IF(OR(B48="Graduate Student",B48="Undergraduate Student/Hourly Student Worker"),K44,0))</f>
        <v>0</v>
      </c>
      <c r="K48" s="252">
        <f>SUM(D48:J48)</f>
        <v>0</v>
      </c>
    </row>
    <row r="49" spans="2:12" ht="15.95" customHeight="1">
      <c r="B49" s="253"/>
      <c r="C49" s="254">
        <v>0</v>
      </c>
      <c r="D49" s="255">
        <f>IF(B49=0, 0, ROUND((C49)*D44,0))</f>
        <v>0</v>
      </c>
      <c r="E49" s="256">
        <f>IF(B49=0, 0, ROUND(C43*E44,0))</f>
        <v>0</v>
      </c>
      <c r="F49" s="255">
        <f>IF(OR(B49=0,B49=P4),0,F44)</f>
        <v>0</v>
      </c>
      <c r="G49" s="257">
        <f>IF(OR(B49=0,B49=M70), 0, (C44*G44))</f>
        <v>0</v>
      </c>
      <c r="H49" s="256">
        <f>IF(B49=0, 0, ROUND(((C43-2)*H44+(2*H44*0.75)),0))</f>
        <v>0</v>
      </c>
      <c r="I49" s="255">
        <f>IF(B49=0,0,I44)</f>
        <v>0</v>
      </c>
      <c r="J49" s="255">
        <f>IF(OR(B49="PI/PD",B49="Co-I",B49="Co-PI",B49="Postdoctoral Associate",B49="Other Key Person",B49="Technician",B49="Secretarial/Clerical",B49="Consultant/Advisor (WVU-Affiliated)"),J44,IF(OR(B49="Graduate Student",B49="Undergraduate Student/Hourly Student Worker"),K44,0))</f>
        <v>0</v>
      </c>
      <c r="K49" s="258">
        <f>SUM(D49:J49)</f>
        <v>0</v>
      </c>
    </row>
    <row r="50" spans="2:12" ht="15.95" customHeight="1">
      <c r="B50" s="253"/>
      <c r="C50" s="254">
        <v>0</v>
      </c>
      <c r="D50" s="255">
        <f>IF(B50=0, 0, ROUND((C50)*D44,0))</f>
        <v>0</v>
      </c>
      <c r="E50" s="256">
        <f>IF(B50=0, 0, ROUND(C43*E44,0))</f>
        <v>0</v>
      </c>
      <c r="F50" s="255">
        <f>IF(OR(B50=0,B50=P4),0,F44)</f>
        <v>0</v>
      </c>
      <c r="G50" s="257">
        <f>IF(OR(B50=0,B50=M70), 0, (C44*G44))</f>
        <v>0</v>
      </c>
      <c r="H50" s="256">
        <f>IF(B50=0, 0, ROUND(((C43-2)*H44+(2*H44*0.75)),0))</f>
        <v>0</v>
      </c>
      <c r="I50" s="255">
        <f>IF(B50=0,0,I44)</f>
        <v>0</v>
      </c>
      <c r="J50" s="255">
        <f>IF(OR(B50="PI/PD",B50="Co-I",B50="Co-PI",B50="Postdoctoral Associate",B50="Other Key Person",B50="Technician",B50="Secretarial/Clerical",B50="Consultant/Advisor (WVU-Affiliated)"),J44,IF(OR(B50="Graduate Student",B50="Undergraduate Student/Hourly Student Worker"),K44,0))</f>
        <v>0</v>
      </c>
      <c r="K50" s="258">
        <f>SUM(D50:J50)</f>
        <v>0</v>
      </c>
    </row>
    <row r="51" spans="2:12" ht="15.95" customHeight="1">
      <c r="B51" s="253"/>
      <c r="C51" s="254">
        <v>0</v>
      </c>
      <c r="D51" s="255">
        <f>IF(B51=0, 0, ROUND((C51)*D44,0))</f>
        <v>0</v>
      </c>
      <c r="E51" s="256">
        <f>IF(B51=0, 0, ROUND(C43*E44,0))</f>
        <v>0</v>
      </c>
      <c r="F51" s="255">
        <f>IF(OR(B51=0,B51=P4),0,F44)</f>
        <v>0</v>
      </c>
      <c r="G51" s="257">
        <f>IF(OR(B51=0,B51=M70), 0, (C44*G44))</f>
        <v>0</v>
      </c>
      <c r="H51" s="256">
        <f>IF(B51=0, 0, ROUND(((C43-2)*H44+(2*H44*0.75)),0))</f>
        <v>0</v>
      </c>
      <c r="I51" s="255">
        <f>IF(B51=0,0,I44)</f>
        <v>0</v>
      </c>
      <c r="J51" s="255">
        <f>IF(OR(B51="PI/PD",B51="Co-I",B51="Co-PI",B51="Postdoctoral Associate",B51="Other Key Person",B51="Technician",B51="Secretarial/Clerical",B51="Consultant/Advisor (WVU-Affiliated)"),J44,IF(OR(B51="Graduate Student",B51="Undergraduate Student/Hourly Student Worker"),K44,0))</f>
        <v>0</v>
      </c>
      <c r="K51" s="258">
        <f t="shared" ref="K51" si="2">SUM(D51:J51)</f>
        <v>0</v>
      </c>
    </row>
    <row r="52" spans="2:12" ht="15.95" customHeight="1">
      <c r="B52" s="259"/>
      <c r="C52" s="260">
        <v>0</v>
      </c>
      <c r="D52" s="261">
        <f>IF(B52=0, 0, ROUND((C52)*D44,0))</f>
        <v>0</v>
      </c>
      <c r="E52" s="262">
        <f>IF(B52=0, 0, ROUND(C43*E44,0))</f>
        <v>0</v>
      </c>
      <c r="F52" s="261">
        <f>IF(OR(B52=0,B52=P4),0,F44)</f>
        <v>0</v>
      </c>
      <c r="G52" s="263">
        <f>IF(OR(B52=0,B52=M70), 0, (C44*G44))</f>
        <v>0</v>
      </c>
      <c r="H52" s="262">
        <f>IF(B52=0, 0, ROUND(((C43-2)*H44+(2*H44*0.75)),0))</f>
        <v>0</v>
      </c>
      <c r="I52" s="261">
        <f>IF(B52=0,0,I44)</f>
        <v>0</v>
      </c>
      <c r="J52" s="261">
        <f>IF(OR(B52="PI/PD",B52="Co-I",B52="Co-PI",B52="Postdoctoral Associate",B52="Other Key Person",B52="Technician",B52="Secretarial/Clerical",B52="Consultant/Advisor (WVU-Affiliated)"),J44,IF(OR(B52="Graduate Student",B52="Undergraduate Student/Hourly Student Worker"),K44,0))</f>
        <v>0</v>
      </c>
      <c r="K52" s="264">
        <f>SUM(D52:J52)</f>
        <v>0</v>
      </c>
    </row>
    <row r="53" spans="2:12" ht="15.95" customHeight="1" thickBot="1">
      <c r="B53" s="265" t="s">
        <v>185</v>
      </c>
      <c r="C53" s="266"/>
      <c r="D53" s="267">
        <f t="shared" ref="D53:H53" si="3">SUM(D48:D52)</f>
        <v>0</v>
      </c>
      <c r="E53" s="266">
        <f t="shared" si="3"/>
        <v>0</v>
      </c>
      <c r="F53" s="267">
        <f t="shared" si="3"/>
        <v>0</v>
      </c>
      <c r="G53" s="267">
        <f t="shared" si="3"/>
        <v>0</v>
      </c>
      <c r="H53" s="267">
        <f t="shared" si="3"/>
        <v>0</v>
      </c>
      <c r="I53" s="267">
        <f>SUM(I48:I52)</f>
        <v>0</v>
      </c>
      <c r="J53" s="267">
        <f>SUM(J48:J52)</f>
        <v>0</v>
      </c>
      <c r="K53" s="268">
        <f>SUM(C53:J53)</f>
        <v>0</v>
      </c>
    </row>
    <row r="54" spans="2:12" ht="15.95" customHeight="1">
      <c r="B54" s="207"/>
      <c r="C54" s="207"/>
      <c r="D54" s="207"/>
      <c r="E54" s="207"/>
      <c r="F54" s="207"/>
      <c r="G54" s="207"/>
      <c r="H54" s="207"/>
      <c r="I54" s="207"/>
      <c r="J54" s="207"/>
      <c r="K54" s="207"/>
    </row>
    <row r="55" spans="2:12" ht="15.95" customHeight="1" thickBot="1">
      <c r="B55" s="207"/>
      <c r="C55" s="207"/>
      <c r="D55" s="207"/>
      <c r="E55" s="207"/>
      <c r="F55" s="207"/>
      <c r="G55" s="207"/>
      <c r="H55" s="207"/>
      <c r="I55" s="207"/>
      <c r="J55" s="207"/>
      <c r="K55" s="207"/>
    </row>
    <row r="56" spans="2:12" ht="15.95" customHeight="1" thickBot="1">
      <c r="B56" s="232" t="s">
        <v>158</v>
      </c>
      <c r="C56" s="426" t="s">
        <v>187</v>
      </c>
      <c r="D56" s="427"/>
      <c r="E56" s="35" t="s">
        <v>160</v>
      </c>
      <c r="F56" s="426"/>
      <c r="G56" s="426"/>
      <c r="H56" s="427"/>
      <c r="I56" s="233" t="s">
        <v>152</v>
      </c>
      <c r="J56" s="233"/>
      <c r="K56" s="269"/>
    </row>
    <row r="57" spans="2:12" ht="15.95" customHeight="1" thickBot="1">
      <c r="B57" s="476" t="s">
        <v>161</v>
      </c>
      <c r="C57" s="477"/>
      <c r="D57" s="478" t="s">
        <v>162</v>
      </c>
      <c r="E57" s="479"/>
      <c r="F57" s="479"/>
      <c r="G57" s="479"/>
      <c r="H57" s="479"/>
      <c r="I57" s="479"/>
      <c r="J57" s="479"/>
      <c r="K57" s="480"/>
    </row>
    <row r="58" spans="2:12" ht="15.95" customHeight="1">
      <c r="B58" s="79" t="s">
        <v>153</v>
      </c>
      <c r="C58" s="234">
        <v>0</v>
      </c>
      <c r="D58" s="235" t="s">
        <v>163</v>
      </c>
      <c r="E58" s="235" t="s">
        <v>164</v>
      </c>
      <c r="F58" s="204" t="s">
        <v>165</v>
      </c>
      <c r="G58" s="236" t="s">
        <v>166</v>
      </c>
      <c r="H58" s="481" t="s">
        <v>167</v>
      </c>
      <c r="I58" s="237" t="s">
        <v>168</v>
      </c>
      <c r="J58" s="77" t="s">
        <v>169</v>
      </c>
      <c r="K58" s="77"/>
    </row>
    <row r="59" spans="2:12" ht="15.95" customHeight="1" thickBot="1">
      <c r="B59" s="71" t="s">
        <v>170</v>
      </c>
      <c r="C59" s="238">
        <v>0</v>
      </c>
      <c r="D59" s="239" t="s">
        <v>171</v>
      </c>
      <c r="E59" s="239" t="s">
        <v>172</v>
      </c>
      <c r="F59" s="240" t="s">
        <v>173</v>
      </c>
      <c r="G59" s="203" t="s">
        <v>174</v>
      </c>
      <c r="H59" s="482"/>
      <c r="I59" s="241" t="s">
        <v>175</v>
      </c>
      <c r="J59" s="242" t="s">
        <v>176</v>
      </c>
      <c r="K59" s="54" t="s">
        <v>177</v>
      </c>
    </row>
    <row r="60" spans="2:12" ht="15.95" customHeight="1" thickBot="1">
      <c r="B60" s="47" t="s">
        <v>178</v>
      </c>
      <c r="C60" s="243">
        <f>C59-1</f>
        <v>-1</v>
      </c>
      <c r="D60" s="244">
        <v>0.7</v>
      </c>
      <c r="E60" s="244">
        <v>13</v>
      </c>
      <c r="F60" s="245">
        <v>0</v>
      </c>
      <c r="G60" s="244">
        <v>0</v>
      </c>
      <c r="H60" s="244">
        <v>0</v>
      </c>
      <c r="I60" s="244">
        <v>0</v>
      </c>
      <c r="J60" s="245">
        <v>0</v>
      </c>
      <c r="K60" s="246">
        <v>0</v>
      </c>
      <c r="L60" s="37">
        <v>0</v>
      </c>
    </row>
    <row r="61" spans="2:12" ht="15.95" customHeight="1" thickBot="1">
      <c r="B61" s="483" t="s">
        <v>179</v>
      </c>
      <c r="C61" s="484"/>
      <c r="D61" s="478" t="s">
        <v>180</v>
      </c>
      <c r="E61" s="479"/>
      <c r="F61" s="479"/>
      <c r="G61" s="479"/>
      <c r="H61" s="479"/>
      <c r="I61" s="479"/>
      <c r="J61" s="479"/>
      <c r="K61" s="480"/>
    </row>
    <row r="62" spans="2:12" ht="15.95" customHeight="1">
      <c r="B62" s="481" t="s">
        <v>181</v>
      </c>
      <c r="C62" s="485" t="s">
        <v>182</v>
      </c>
      <c r="D62" s="485" t="s">
        <v>163</v>
      </c>
      <c r="E62" s="481" t="s">
        <v>164</v>
      </c>
      <c r="F62" s="487" t="s">
        <v>165</v>
      </c>
      <c r="G62" s="485" t="s">
        <v>166</v>
      </c>
      <c r="H62" s="481" t="s">
        <v>183</v>
      </c>
      <c r="I62" s="489" t="s">
        <v>168</v>
      </c>
      <c r="J62" s="489" t="s">
        <v>169</v>
      </c>
      <c r="K62" s="481" t="s">
        <v>184</v>
      </c>
    </row>
    <row r="63" spans="2:12" ht="15.95" customHeight="1" thickBot="1">
      <c r="B63" s="482"/>
      <c r="C63" s="486"/>
      <c r="D63" s="486"/>
      <c r="E63" s="482"/>
      <c r="F63" s="488"/>
      <c r="G63" s="486"/>
      <c r="H63" s="482"/>
      <c r="I63" s="490"/>
      <c r="J63" s="490"/>
      <c r="K63" s="482"/>
    </row>
    <row r="64" spans="2:12" ht="15.95" customHeight="1">
      <c r="B64" s="247"/>
      <c r="C64" s="248">
        <f>0</f>
        <v>0</v>
      </c>
      <c r="D64" s="249">
        <f>IF(OR(B64=0,B64=M70), 0, ROUND((C64)*D60,0))</f>
        <v>0</v>
      </c>
      <c r="E64" s="250">
        <f>IF(OR(B64=0, B64=M70), 0, ROUND(C59*E60,0))</f>
        <v>0</v>
      </c>
      <c r="F64" s="249">
        <f>IF(OR(B64=0,B64=M70),0,F60)</f>
        <v>0</v>
      </c>
      <c r="G64" s="251">
        <f>IF(OR(B64=0,B64=M70), 0, (C60*G60))</f>
        <v>0</v>
      </c>
      <c r="H64" s="250">
        <f>IF(OR(B64=0,B64=M70), 0, ROUND(((C59-2)*H60+(2*H60*0.75)),0))</f>
        <v>0</v>
      </c>
      <c r="I64" s="249">
        <f>IF(OR(B64=0,B64=M70),0,I60)</f>
        <v>0</v>
      </c>
      <c r="J64" s="249">
        <f>IF(OR(B64="PI/PD",B64="Co-I",B64="Co-PI",B64="Postdoctoral Associate",B64="Other Key Person",B64="Technician",B64="Secretarial/Clerical",B64="Consultant/Advisor (WVU-Affiliated)"),J60,IF(OR(B64="Graduate Student",B64="Undergraduate Student/Hourly Student Worker"),K60,0))</f>
        <v>0</v>
      </c>
      <c r="K64" s="252">
        <f>SUM(D64:J64)</f>
        <v>0</v>
      </c>
    </row>
    <row r="65" spans="2:14" ht="15.95" customHeight="1">
      <c r="B65" s="253"/>
      <c r="C65" s="254">
        <v>0</v>
      </c>
      <c r="D65" s="255">
        <f>IF(B65=0, 0, ROUND((C65)*D60,0))</f>
        <v>0</v>
      </c>
      <c r="E65" s="256">
        <f>IF(B65=0, 0, ROUND(C59*E60,0))</f>
        <v>0</v>
      </c>
      <c r="F65" s="255">
        <f>IF(OR(B65=0,B65=P41),0,F60)</f>
        <v>0</v>
      </c>
      <c r="G65" s="257">
        <f>IF(B65=0, 0, (C60*G60))</f>
        <v>0</v>
      </c>
      <c r="H65" s="256">
        <f>IF(B65=0, 0, ROUND(((C59-2)*H60+(2*H60*0.75)),0))</f>
        <v>0</v>
      </c>
      <c r="I65" s="255">
        <f>IF(B65=0,0,I60)</f>
        <v>0</v>
      </c>
      <c r="J65" s="255">
        <f>IF(OR(B65="PI/PD",B65="Co-I",B65="Co-PI",B65="Postdoctoral Associate",B65="Other Key Person",B65="Technician",B65="Secretarial/Clerical",B65="Consultant/Advisor (WVU-Affiliated)"),J60,IF(OR(B65="Graduate Student",B65="Undergraduate Student/Hourly Student Worker"),K60,0))</f>
        <v>0</v>
      </c>
      <c r="K65" s="258">
        <f>SUM(D65:J65)</f>
        <v>0</v>
      </c>
    </row>
    <row r="66" spans="2:14" ht="15.95" customHeight="1">
      <c r="B66" s="253"/>
      <c r="C66" s="254">
        <v>0</v>
      </c>
      <c r="D66" s="255">
        <f>IF(B66=0, 0, ROUND((C66)*D60,0))</f>
        <v>0</v>
      </c>
      <c r="E66" s="256">
        <f>IF(B66=0, 0, ROUND(C59*E60,0))</f>
        <v>0</v>
      </c>
      <c r="F66" s="255">
        <f>IF(OR(B66=0,B66=P41),0,F60)</f>
        <v>0</v>
      </c>
      <c r="G66" s="257">
        <f>IF(B66=0, 0, (C60*G60))</f>
        <v>0</v>
      </c>
      <c r="H66" s="256">
        <f>IF(B66=0, 0, ROUND(((C59-2)*H60+(2*H60*0.75)),0))</f>
        <v>0</v>
      </c>
      <c r="I66" s="255">
        <f>IF(B66=0,0,I60)</f>
        <v>0</v>
      </c>
      <c r="J66" s="255">
        <f>IF(OR(B66="PI/PD",B66="Co-I",B66="Co-PI",B66="Postdoctoral Associate",B66="Other Key Person",B66="Technician",B66="Secretarial/Clerical",B66="Consultant/Advisor (WVU-Affiliated)"),J60,IF(OR(B66="Graduate Student",B66="Undergraduate Student/Hourly Student Worker"),K60,0))</f>
        <v>0</v>
      </c>
      <c r="K66" s="258">
        <f>SUM(D66:J66)</f>
        <v>0</v>
      </c>
    </row>
    <row r="67" spans="2:14" ht="15.95" customHeight="1">
      <c r="B67" s="253"/>
      <c r="C67" s="254">
        <v>0</v>
      </c>
      <c r="D67" s="255">
        <f>IF(B67=0, 0, ROUND((C67)*D60,0))</f>
        <v>0</v>
      </c>
      <c r="E67" s="256">
        <f>IF(B67=0, 0, ROUND(C59*E60,0))</f>
        <v>0</v>
      </c>
      <c r="F67" s="255">
        <f>IF(OR(B67=0,B67=P41),0,F60)</f>
        <v>0</v>
      </c>
      <c r="G67" s="257">
        <f>IF(B67=0, 0, (C60*G60))</f>
        <v>0</v>
      </c>
      <c r="H67" s="256">
        <f>IF(B67=0, 0, ROUND(((C59-2)*H60+(2*H60*0.75)),0))</f>
        <v>0</v>
      </c>
      <c r="I67" s="255">
        <f>IF(B67=0,0,I60)</f>
        <v>0</v>
      </c>
      <c r="J67" s="255">
        <f>IF(OR(B67="PI/PD",B67="Co-I",B67="Co-PI",B67="Postdoctoral Associate",B67="Other Key Person",B67="Technician",B67="Secretarial/Clerical",B67="Consultant/Advisor (WVU-Affiliated)"),J60,IF(OR(B67="Graduate Student",B67="Undergraduate Student/Hourly Student Worker"),K60,0))</f>
        <v>0</v>
      </c>
      <c r="K67" s="258">
        <f>SUM(D67:J67)</f>
        <v>0</v>
      </c>
    </row>
    <row r="68" spans="2:14" ht="15.95" customHeight="1">
      <c r="B68" s="259"/>
      <c r="C68" s="260">
        <v>0</v>
      </c>
      <c r="D68" s="261">
        <f>IF(B68=0, 0, ROUND((C68)*D60,0))</f>
        <v>0</v>
      </c>
      <c r="E68" s="262">
        <f>IF(B68=0, 0, ROUND(C59*E60,0))</f>
        <v>0</v>
      </c>
      <c r="F68" s="261">
        <f>IF(OR(B68=0,B68=P41),0,F60)</f>
        <v>0</v>
      </c>
      <c r="G68" s="263">
        <f>IF(B68=0, 0, (C60*G60))</f>
        <v>0</v>
      </c>
      <c r="H68" s="262">
        <f>IF(B68=0, 0, ROUND(((C59-2)*H60+(2*H60*0.75)),0))</f>
        <v>0</v>
      </c>
      <c r="I68" s="261">
        <f>IF(B68=0,0,I60)</f>
        <v>0</v>
      </c>
      <c r="J68" s="261">
        <f>IF(OR(B68="PI/PD",B68="Co-I",B68="Co-PI",B68="Postdoctoral Associate",B68="Other Key Person",B68="Technician",B68="Secretarial/Clerical",B68="Consultant/Advisor (WVU-Affiliated)"),J60,IF(OR(B68="Graduate Student",B68="Undergraduate Student/Hourly Student Worker"),K60,0))</f>
        <v>0</v>
      </c>
      <c r="K68" s="264">
        <f>SUM(D68:J68)</f>
        <v>0</v>
      </c>
    </row>
    <row r="69" spans="2:14" ht="15.95" customHeight="1" thickBot="1">
      <c r="B69" s="265" t="s">
        <v>185</v>
      </c>
      <c r="C69" s="266"/>
      <c r="D69" s="267">
        <f t="shared" ref="D69:H69" si="4">SUM(D64:D68)</f>
        <v>0</v>
      </c>
      <c r="E69" s="266">
        <f t="shared" si="4"/>
        <v>0</v>
      </c>
      <c r="F69" s="267">
        <f t="shared" si="4"/>
        <v>0</v>
      </c>
      <c r="G69" s="267">
        <f t="shared" si="4"/>
        <v>0</v>
      </c>
      <c r="H69" s="267">
        <f t="shared" si="4"/>
        <v>0</v>
      </c>
      <c r="I69" s="267">
        <f>SUM(I64:I68)</f>
        <v>0</v>
      </c>
      <c r="J69" s="267">
        <f>SUM(J64:J68)</f>
        <v>0</v>
      </c>
      <c r="K69" s="268">
        <f>SUM(C69:J69)</f>
        <v>0</v>
      </c>
    </row>
    <row r="70" spans="2:14" ht="15.95" customHeight="1">
      <c r="B70" s="227"/>
      <c r="C70" s="227"/>
      <c r="D70" s="227"/>
      <c r="E70" s="227"/>
      <c r="F70" s="227"/>
      <c r="G70" s="227"/>
      <c r="H70" s="227"/>
      <c r="I70" s="227"/>
      <c r="J70" s="227"/>
      <c r="K70" s="227"/>
      <c r="M70" s="360" t="s">
        <v>147</v>
      </c>
      <c r="N70" s="360"/>
    </row>
    <row r="71" spans="2:14" ht="15.95" customHeight="1" thickBot="1">
      <c r="B71" s="207"/>
      <c r="C71" s="207"/>
      <c r="D71" s="207"/>
      <c r="E71" s="207"/>
      <c r="F71" s="207"/>
      <c r="G71" s="207"/>
      <c r="H71" s="207"/>
      <c r="I71" s="207"/>
      <c r="J71" s="207"/>
      <c r="K71" s="207"/>
    </row>
    <row r="72" spans="2:14" ht="15.95" customHeight="1" thickBot="1">
      <c r="B72" s="232" t="s">
        <v>158</v>
      </c>
      <c r="C72" s="426" t="s">
        <v>188</v>
      </c>
      <c r="D72" s="427"/>
      <c r="E72" s="35" t="s">
        <v>160</v>
      </c>
      <c r="F72" s="426"/>
      <c r="G72" s="426"/>
      <c r="H72" s="427"/>
      <c r="I72" s="233" t="s">
        <v>152</v>
      </c>
      <c r="J72" s="233"/>
      <c r="K72" s="269"/>
    </row>
    <row r="73" spans="2:14" ht="15.95" customHeight="1" thickBot="1">
      <c r="B73" s="476" t="s">
        <v>161</v>
      </c>
      <c r="C73" s="477"/>
      <c r="D73" s="478" t="s">
        <v>162</v>
      </c>
      <c r="E73" s="479"/>
      <c r="F73" s="479"/>
      <c r="G73" s="479"/>
      <c r="H73" s="479"/>
      <c r="I73" s="479"/>
      <c r="J73" s="479"/>
      <c r="K73" s="480"/>
    </row>
    <row r="74" spans="2:14" ht="15.95" customHeight="1">
      <c r="B74" s="79" t="s">
        <v>153</v>
      </c>
      <c r="C74" s="234">
        <v>0</v>
      </c>
      <c r="D74" s="235" t="s">
        <v>163</v>
      </c>
      <c r="E74" s="235" t="s">
        <v>164</v>
      </c>
      <c r="F74" s="204" t="s">
        <v>165</v>
      </c>
      <c r="G74" s="236" t="s">
        <v>166</v>
      </c>
      <c r="H74" s="481" t="s">
        <v>167</v>
      </c>
      <c r="I74" s="237" t="s">
        <v>168</v>
      </c>
      <c r="J74" s="77" t="s">
        <v>169</v>
      </c>
      <c r="K74" s="77"/>
    </row>
    <row r="75" spans="2:14" ht="15.95" customHeight="1" thickBot="1">
      <c r="B75" s="71" t="s">
        <v>170</v>
      </c>
      <c r="C75" s="238">
        <v>0</v>
      </c>
      <c r="D75" s="239" t="s">
        <v>171</v>
      </c>
      <c r="E75" s="239" t="s">
        <v>172</v>
      </c>
      <c r="F75" s="240" t="s">
        <v>173</v>
      </c>
      <c r="G75" s="203" t="s">
        <v>174</v>
      </c>
      <c r="H75" s="482"/>
      <c r="I75" s="241" t="s">
        <v>175</v>
      </c>
      <c r="J75" s="242" t="s">
        <v>176</v>
      </c>
      <c r="K75" s="54" t="s">
        <v>177</v>
      </c>
    </row>
    <row r="76" spans="2:14" ht="15.95" customHeight="1" thickBot="1">
      <c r="B76" s="47" t="s">
        <v>178</v>
      </c>
      <c r="C76" s="243">
        <f>C75-1</f>
        <v>-1</v>
      </c>
      <c r="D76" s="244">
        <v>0.7</v>
      </c>
      <c r="E76" s="244">
        <v>13</v>
      </c>
      <c r="F76" s="245">
        <v>0</v>
      </c>
      <c r="G76" s="244">
        <v>0</v>
      </c>
      <c r="H76" s="244">
        <v>0</v>
      </c>
      <c r="I76" s="244">
        <v>0</v>
      </c>
      <c r="J76" s="245">
        <v>0</v>
      </c>
      <c r="K76" s="246">
        <v>0</v>
      </c>
    </row>
    <row r="77" spans="2:14" ht="15.95" customHeight="1" thickBot="1">
      <c r="B77" s="483" t="s">
        <v>179</v>
      </c>
      <c r="C77" s="484"/>
      <c r="D77" s="478" t="s">
        <v>180</v>
      </c>
      <c r="E77" s="479"/>
      <c r="F77" s="479"/>
      <c r="G77" s="479"/>
      <c r="H77" s="479"/>
      <c r="I77" s="479"/>
      <c r="J77" s="479"/>
      <c r="K77" s="480"/>
    </row>
    <row r="78" spans="2:14" ht="15.95" customHeight="1">
      <c r="B78" s="481" t="s">
        <v>181</v>
      </c>
      <c r="C78" s="485" t="s">
        <v>182</v>
      </c>
      <c r="D78" s="485" t="s">
        <v>163</v>
      </c>
      <c r="E78" s="481" t="s">
        <v>164</v>
      </c>
      <c r="F78" s="487" t="s">
        <v>165</v>
      </c>
      <c r="G78" s="485" t="s">
        <v>166</v>
      </c>
      <c r="H78" s="481" t="s">
        <v>183</v>
      </c>
      <c r="I78" s="489" t="s">
        <v>168</v>
      </c>
      <c r="J78" s="489" t="s">
        <v>169</v>
      </c>
      <c r="K78" s="481" t="s">
        <v>184</v>
      </c>
    </row>
    <row r="79" spans="2:14" ht="15.95" customHeight="1" thickBot="1">
      <c r="B79" s="482"/>
      <c r="C79" s="486"/>
      <c r="D79" s="486"/>
      <c r="E79" s="482"/>
      <c r="F79" s="488"/>
      <c r="G79" s="486"/>
      <c r="H79" s="482"/>
      <c r="I79" s="490"/>
      <c r="J79" s="490"/>
      <c r="K79" s="482"/>
    </row>
    <row r="80" spans="2:14" ht="15.95" customHeight="1">
      <c r="B80" s="247"/>
      <c r="C80" s="248">
        <f>0</f>
        <v>0</v>
      </c>
      <c r="D80" s="249">
        <f>IF(OR(B80=0,B80=P57), 0, ROUND((C80)*D76,0))</f>
        <v>0</v>
      </c>
      <c r="E80" s="250">
        <f>IF(OR(B80=0, B80=M70), 0, ROUND(C75*E76,0))</f>
        <v>0</v>
      </c>
      <c r="F80" s="249">
        <f>IF(OR(B80=0,B80=P57),0,F76)</f>
        <v>0</v>
      </c>
      <c r="G80" s="251">
        <f>IF(OR(B80=0,B80=P57), 0, (C76*G76))</f>
        <v>0</v>
      </c>
      <c r="H80" s="250">
        <f>IF(OR(B80=0,B80=P57), 0, ROUND(((C75-2)*H76+(2*H76*0.75)),0))</f>
        <v>0</v>
      </c>
      <c r="I80" s="249">
        <f>IF(OR(B80=0,B80=P57),0,I76)</f>
        <v>0</v>
      </c>
      <c r="J80" s="249">
        <f>IF(OR(B80="PI/PD",B80="Co-I",B80="Co-PI",B80="Postdoctoral Associate",B80="Other Key Person",B80="Technician",B80="Secretarial/Clerical",B80="Consultant/Advisor (WVU-Affiliated)"),J76,IF(OR(B80="Graduate Student",B80="Undergraduate Student/Hourly Student Worker"),K76,0))</f>
        <v>0</v>
      </c>
      <c r="K80" s="252">
        <f>SUM(D80:J80)</f>
        <v>0</v>
      </c>
    </row>
    <row r="81" spans="2:11" ht="15.95" customHeight="1">
      <c r="B81" s="253"/>
      <c r="C81" s="254">
        <v>0</v>
      </c>
      <c r="D81" s="255">
        <f>IF(B81=0, 0, ROUND((C81)*D76,0))</f>
        <v>0</v>
      </c>
      <c r="E81" s="256">
        <f>IF(OR(B81=0, B80=M70), 0, ROUND(C75*E76,0))</f>
        <v>0</v>
      </c>
      <c r="F81" s="255">
        <f>IF(OR(B81=0,B81=P57),0,F76)</f>
        <v>0</v>
      </c>
      <c r="G81" s="257">
        <f>IF(B81=0, 0, (C76*G76))</f>
        <v>0</v>
      </c>
      <c r="H81" s="256">
        <f>IF(B81=0, 0, ROUND(((C75-2)*H76+(2*H76*0.75)),0))</f>
        <v>0</v>
      </c>
      <c r="I81" s="255">
        <f>IF(B81=0,0,I76)</f>
        <v>0</v>
      </c>
      <c r="J81" s="255">
        <f>IF(OR(B81="PI/PD",B81="Co-I",B81="Co-PI",B81="Postdoctoral Associate",B81="Other Key Person",B81="Technician",B81="Secretarial/Clerical",B81="Consultant/Advisor (WVU-Affiliated)"),J76,IF(OR(B81="Graduate Student",B81="Undergraduate Student/Hourly Student Worker"),K76,0))</f>
        <v>0</v>
      </c>
      <c r="K81" s="258">
        <f>SUM(D81:J81)</f>
        <v>0</v>
      </c>
    </row>
    <row r="82" spans="2:11" ht="15.95" customHeight="1">
      <c r="B82" s="253"/>
      <c r="C82" s="254">
        <v>0</v>
      </c>
      <c r="D82" s="255">
        <f>IF(B82=0, 0, ROUND((C82)*D76,0))</f>
        <v>0</v>
      </c>
      <c r="E82" s="256">
        <f>IF(OR(B82=0, B80=M70), 0, ROUND(C75*E76,0))</f>
        <v>0</v>
      </c>
      <c r="F82" s="255">
        <f>IF(OR(B82=0,B82=P57),0,F76)</f>
        <v>0</v>
      </c>
      <c r="G82" s="257">
        <f>IF(B82=0, 0, (C76*G76))</f>
        <v>0</v>
      </c>
      <c r="H82" s="256">
        <f>IF(B82=0, 0, ROUND(((C75-2)*H76+(2*H76*0.75)),0))</f>
        <v>0</v>
      </c>
      <c r="I82" s="255">
        <f>IF(B82=0,0,I76)</f>
        <v>0</v>
      </c>
      <c r="J82" s="255">
        <f>IF(OR(B82="PI/PD",B82="Co-I",B82="Co-PI",B82="Postdoctoral Associate",B82="Other Key Person",B82="Technician",B82="Secretarial/Clerical",B82="Consultant/Advisor (WVU-Affiliated)"),J76,IF(OR(B82="Graduate Student",B82="Undergraduate Student/Hourly Student Worker"),K76,0))</f>
        <v>0</v>
      </c>
      <c r="K82" s="258">
        <f>SUM(D82:J82)</f>
        <v>0</v>
      </c>
    </row>
    <row r="83" spans="2:11" ht="15.95" customHeight="1">
      <c r="B83" s="253"/>
      <c r="C83" s="254">
        <v>0</v>
      </c>
      <c r="D83" s="255">
        <f>IF(B83=0, 0, ROUND((C83)*D76,0))</f>
        <v>0</v>
      </c>
      <c r="E83" s="256">
        <f>IF(OR(B83=0, B80=M70), 0, ROUND(C75*E76,0))</f>
        <v>0</v>
      </c>
      <c r="F83" s="255">
        <f>IF(OR(B83=0,B83=P57),0,F76)</f>
        <v>0</v>
      </c>
      <c r="G83" s="257">
        <f>IF(B83=0, 0, (C76*G76))</f>
        <v>0</v>
      </c>
      <c r="H83" s="256">
        <f>IF(B83=0, 0, ROUND(((C75-2)*H76+(2*H76*0.75)),0))</f>
        <v>0</v>
      </c>
      <c r="I83" s="255">
        <f>IF(B83=0,0,I76)</f>
        <v>0</v>
      </c>
      <c r="J83" s="255">
        <f>IF(OR(B83="PI/PD",B83="Co-I",B83="Co-PI",B83="Postdoctoral Associate",B83="Other Key Person",B83="Technician",B83="Secretarial/Clerical",B83="Consultant/Advisor (WVU-Affiliated)"),J76,IF(OR(B83="Graduate Student",B83="Undergraduate Student/Hourly Student Worker"),K76,0))</f>
        <v>0</v>
      </c>
      <c r="K83" s="258">
        <f>SUM(D83:J83)</f>
        <v>0</v>
      </c>
    </row>
    <row r="84" spans="2:11" ht="15.95" customHeight="1">
      <c r="B84" s="259"/>
      <c r="C84" s="260">
        <v>0</v>
      </c>
      <c r="D84" s="261">
        <f>IF(B84=0, 0, ROUND((C84)*D76,0))</f>
        <v>0</v>
      </c>
      <c r="E84" s="262">
        <f>IF(OR(B84=0, B80=M70), 0, ROUND(C75*E76,0))</f>
        <v>0</v>
      </c>
      <c r="F84" s="261">
        <f>IF(OR(B84=0,B84=P57),0,F76)</f>
        <v>0</v>
      </c>
      <c r="G84" s="263">
        <f>IF(B84=0, 0, (C76*G76))</f>
        <v>0</v>
      </c>
      <c r="H84" s="262">
        <f>IF(B84=0, 0, ROUND(((C75-2)*H76+(2*H76*0.75)),0))</f>
        <v>0</v>
      </c>
      <c r="I84" s="261">
        <f>IF(B84=0,0,I76)</f>
        <v>0</v>
      </c>
      <c r="J84" s="261">
        <f>IF(OR(B84="PI/PD",B84="Co-I",B84="Co-PI",B84="Postdoctoral Associate",B84="Other Key Person",B84="Technician",B84="Secretarial/Clerical",B84="Consultant/Advisor (WVU-Affiliated)"),J76,IF(OR(B84="Graduate Student",B84="Undergraduate Student/Hourly Student Worker"),K76,0))</f>
        <v>0</v>
      </c>
      <c r="K84" s="264">
        <f>SUM(D84:J84)</f>
        <v>0</v>
      </c>
    </row>
    <row r="85" spans="2:11" ht="15.95" customHeight="1" thickBot="1">
      <c r="B85" s="265" t="s">
        <v>185</v>
      </c>
      <c r="C85" s="266"/>
      <c r="D85" s="267">
        <f t="shared" ref="D85:H85" si="5">SUM(D80:D84)</f>
        <v>0</v>
      </c>
      <c r="E85" s="266">
        <f t="shared" si="5"/>
        <v>0</v>
      </c>
      <c r="F85" s="267">
        <f t="shared" si="5"/>
        <v>0</v>
      </c>
      <c r="G85" s="267">
        <f t="shared" si="5"/>
        <v>0</v>
      </c>
      <c r="H85" s="267">
        <f t="shared" si="5"/>
        <v>0</v>
      </c>
      <c r="I85" s="267">
        <f>SUM(I80:I84)</f>
        <v>0</v>
      </c>
      <c r="J85" s="267">
        <f>SUM(J80:J84)</f>
        <v>0</v>
      </c>
      <c r="K85" s="268">
        <f>SUM(C85:J85)</f>
        <v>0</v>
      </c>
    </row>
    <row r="86" spans="2:11" ht="15.95" customHeight="1">
      <c r="B86" s="207"/>
      <c r="C86" s="207"/>
      <c r="D86" s="207"/>
      <c r="E86" s="207"/>
      <c r="F86" s="207"/>
      <c r="G86" s="207"/>
      <c r="H86" s="207"/>
      <c r="I86" s="207"/>
      <c r="J86" s="207"/>
      <c r="K86" s="207"/>
    </row>
    <row r="87" spans="2:11" ht="15.95" customHeight="1" thickBot="1">
      <c r="B87" s="207"/>
      <c r="C87" s="207"/>
      <c r="D87" s="207"/>
      <c r="E87" s="207"/>
      <c r="F87" s="207"/>
      <c r="G87" s="207"/>
      <c r="H87" s="207"/>
      <c r="I87" s="207"/>
      <c r="J87" s="207"/>
      <c r="K87" s="207"/>
    </row>
    <row r="88" spans="2:11" ht="15.95" customHeight="1" thickBot="1">
      <c r="B88" s="232" t="s">
        <v>158</v>
      </c>
      <c r="C88" s="426" t="s">
        <v>189</v>
      </c>
      <c r="D88" s="427"/>
      <c r="E88" s="35" t="s">
        <v>160</v>
      </c>
      <c r="F88" s="426"/>
      <c r="G88" s="426"/>
      <c r="H88" s="427"/>
      <c r="I88" s="233" t="s">
        <v>152</v>
      </c>
      <c r="J88" s="233"/>
      <c r="K88" s="269"/>
    </row>
    <row r="89" spans="2:11" ht="15.95" customHeight="1" thickBot="1">
      <c r="B89" s="476" t="s">
        <v>161</v>
      </c>
      <c r="C89" s="477"/>
      <c r="D89" s="478" t="s">
        <v>162</v>
      </c>
      <c r="E89" s="479"/>
      <c r="F89" s="479"/>
      <c r="G89" s="479"/>
      <c r="H89" s="479"/>
      <c r="I89" s="479"/>
      <c r="J89" s="479"/>
      <c r="K89" s="480"/>
    </row>
    <row r="90" spans="2:11" ht="15.95" customHeight="1">
      <c r="B90" s="79" t="s">
        <v>153</v>
      </c>
      <c r="C90" s="234">
        <v>0</v>
      </c>
      <c r="D90" s="235" t="s">
        <v>163</v>
      </c>
      <c r="E90" s="235" t="s">
        <v>164</v>
      </c>
      <c r="F90" s="204" t="s">
        <v>165</v>
      </c>
      <c r="G90" s="236" t="s">
        <v>166</v>
      </c>
      <c r="H90" s="481" t="s">
        <v>167</v>
      </c>
      <c r="I90" s="237" t="s">
        <v>168</v>
      </c>
      <c r="J90" s="77" t="s">
        <v>169</v>
      </c>
      <c r="K90" s="77"/>
    </row>
    <row r="91" spans="2:11" ht="15.95" customHeight="1" thickBot="1">
      <c r="B91" s="71" t="s">
        <v>170</v>
      </c>
      <c r="C91" s="238">
        <v>0</v>
      </c>
      <c r="D91" s="239" t="s">
        <v>171</v>
      </c>
      <c r="E91" s="239" t="s">
        <v>172</v>
      </c>
      <c r="F91" s="240" t="s">
        <v>173</v>
      </c>
      <c r="G91" s="203" t="s">
        <v>174</v>
      </c>
      <c r="H91" s="482"/>
      <c r="I91" s="241" t="s">
        <v>175</v>
      </c>
      <c r="J91" s="242" t="s">
        <v>176</v>
      </c>
      <c r="K91" s="54" t="s">
        <v>177</v>
      </c>
    </row>
    <row r="92" spans="2:11" ht="15.95" customHeight="1" thickBot="1">
      <c r="B92" s="47" t="s">
        <v>178</v>
      </c>
      <c r="C92" s="243">
        <f>C91-1</f>
        <v>-1</v>
      </c>
      <c r="D92" s="244">
        <v>0.7</v>
      </c>
      <c r="E92" s="244">
        <v>13</v>
      </c>
      <c r="F92" s="245">
        <v>0</v>
      </c>
      <c r="G92" s="244">
        <v>0</v>
      </c>
      <c r="H92" s="244">
        <v>0</v>
      </c>
      <c r="I92" s="244">
        <v>0</v>
      </c>
      <c r="J92" s="245">
        <v>0</v>
      </c>
      <c r="K92" s="246">
        <v>0</v>
      </c>
    </row>
    <row r="93" spans="2:11" ht="15.95" customHeight="1" thickBot="1">
      <c r="B93" s="483" t="s">
        <v>179</v>
      </c>
      <c r="C93" s="484"/>
      <c r="D93" s="478" t="s">
        <v>180</v>
      </c>
      <c r="E93" s="479"/>
      <c r="F93" s="479"/>
      <c r="G93" s="479"/>
      <c r="H93" s="479"/>
      <c r="I93" s="479"/>
      <c r="J93" s="479"/>
      <c r="K93" s="480"/>
    </row>
    <row r="94" spans="2:11" ht="15.95" customHeight="1">
      <c r="B94" s="481" t="s">
        <v>181</v>
      </c>
      <c r="C94" s="485" t="s">
        <v>182</v>
      </c>
      <c r="D94" s="485" t="s">
        <v>163</v>
      </c>
      <c r="E94" s="481" t="s">
        <v>164</v>
      </c>
      <c r="F94" s="487" t="s">
        <v>165</v>
      </c>
      <c r="G94" s="485" t="s">
        <v>166</v>
      </c>
      <c r="H94" s="481" t="s">
        <v>183</v>
      </c>
      <c r="I94" s="489" t="s">
        <v>168</v>
      </c>
      <c r="J94" s="489" t="s">
        <v>169</v>
      </c>
      <c r="K94" s="481" t="s">
        <v>184</v>
      </c>
    </row>
    <row r="95" spans="2:11" ht="15.95" customHeight="1" thickBot="1">
      <c r="B95" s="482"/>
      <c r="C95" s="486"/>
      <c r="D95" s="486"/>
      <c r="E95" s="482"/>
      <c r="F95" s="488"/>
      <c r="G95" s="486"/>
      <c r="H95" s="482"/>
      <c r="I95" s="490"/>
      <c r="J95" s="490"/>
      <c r="K95" s="482"/>
    </row>
    <row r="96" spans="2:11" ht="15.95" customHeight="1">
      <c r="B96" s="247"/>
      <c r="C96" s="248">
        <f>0</f>
        <v>0</v>
      </c>
      <c r="D96" s="249">
        <f>IF(OR(B96=0,B96=P73), 0, ROUND((C96)*D92,0))</f>
        <v>0</v>
      </c>
      <c r="E96" s="250">
        <f>IF(OR(B96=0, B96=P73), 0, ROUND(C91*E92,0))</f>
        <v>0</v>
      </c>
      <c r="F96" s="249">
        <f>IF(OR(B96=0,B96=P73),0,F92)</f>
        <v>0</v>
      </c>
      <c r="G96" s="251">
        <f>IF(OR(B96=0,B96=P73), 0, (C92*G92))</f>
        <v>0</v>
      </c>
      <c r="H96" s="250">
        <f>IF(OR(B96=0,B96=P73), 0, ROUND(((C91-2)*H92+(2*H92*0.75)),0))</f>
        <v>0</v>
      </c>
      <c r="I96" s="249">
        <f>IF(OR(B96=0,B96=P73),0,I92)</f>
        <v>0</v>
      </c>
      <c r="J96" s="249">
        <f>IF(OR(B96="PI/PD",B96="Co-I",B96="Co-PI",B96="Postdoctoral Associate",B96="Other Key Person",B96="Technician",B96="Secretarial/Clerical",B96="Consultant/Advisor (WVU-Affiliated)"),J92,IF(OR(B96="Graduate Student",B96="Undergraduate Student/Hourly Student Worker"),K92,0))</f>
        <v>0</v>
      </c>
      <c r="K96" s="252">
        <f>SUM(D96:J96)</f>
        <v>0</v>
      </c>
    </row>
    <row r="97" spans="2:11" ht="15.95" customHeight="1">
      <c r="B97" s="253"/>
      <c r="C97" s="254">
        <v>0</v>
      </c>
      <c r="D97" s="255">
        <f>IF(B97=0, 0, ROUND((C97)*D92,0))</f>
        <v>0</v>
      </c>
      <c r="E97" s="256">
        <f>IF(B97=0, 0, ROUND(C91*E92,0))</f>
        <v>0</v>
      </c>
      <c r="F97" s="255">
        <f>IF(OR(B97=0,B97=P73),0,F92)</f>
        <v>0</v>
      </c>
      <c r="G97" s="257">
        <f>IF(B97=0, 0, (C92*G92))</f>
        <v>0</v>
      </c>
      <c r="H97" s="256">
        <f>IF(B97=0, 0, ROUND(((C91-2)*H92+(2*H92*0.75)),0))</f>
        <v>0</v>
      </c>
      <c r="I97" s="255">
        <f>IF(B97=0,0,I92)</f>
        <v>0</v>
      </c>
      <c r="J97" s="255">
        <f>IF(OR(B97="PI/PD",B97="Co-I",B97="Co-PI",B97="Postdoctoral Associate",B97="Other Key Person",B97="Technician",B97="Secretarial/Clerical",B97="Consultant/Advisor (WVU-Affiliated)"),J92,IF(OR(B97="Graduate Student",B97="Undergraduate Student/Hourly Student Worker"),K92,0))</f>
        <v>0</v>
      </c>
      <c r="K97" s="258">
        <f>SUM(D97:J97)</f>
        <v>0</v>
      </c>
    </row>
    <row r="98" spans="2:11" ht="15.95" customHeight="1">
      <c r="B98" s="253"/>
      <c r="C98" s="254">
        <v>0</v>
      </c>
      <c r="D98" s="255">
        <f>IF(B98=0, 0, ROUND((C98)*D92,0))</f>
        <v>0</v>
      </c>
      <c r="E98" s="256">
        <f>IF(B98=0, 0, ROUND(C91*E92,0))</f>
        <v>0</v>
      </c>
      <c r="F98" s="255">
        <f>IF(OR(B98=0,B98=P73),0,F92)</f>
        <v>0</v>
      </c>
      <c r="G98" s="257">
        <f>IF(B98=0, 0, (C92*G92))</f>
        <v>0</v>
      </c>
      <c r="H98" s="256">
        <f>IF(B98=0, 0, ROUND(((C91-2)*H92+(2*H92*0.75)),0))</f>
        <v>0</v>
      </c>
      <c r="I98" s="255">
        <f>IF(B98=0,0,I92)</f>
        <v>0</v>
      </c>
      <c r="J98" s="255">
        <f>IF(OR(B98="PI/PD",B98="Co-I",B98="Co-PI",B98="Postdoctoral Associate",B98="Other Key Person",B98="Technician",B98="Secretarial/Clerical",B98="Consultant/Advisor (WVU-Affiliated)"),J92,IF(OR(B98="Graduate Student",B98="Undergraduate Student/Hourly Student Worker"),K92,0))</f>
        <v>0</v>
      </c>
      <c r="K98" s="258">
        <f>SUM(D98:J98)</f>
        <v>0</v>
      </c>
    </row>
    <row r="99" spans="2:11" ht="15.95" customHeight="1">
      <c r="B99" s="253"/>
      <c r="C99" s="254">
        <v>0</v>
      </c>
      <c r="D99" s="255">
        <f>IF(B99=0, 0, ROUND((C99)*D92,0))</f>
        <v>0</v>
      </c>
      <c r="E99" s="256">
        <f>IF(B99=0, 0, ROUND(C91*E92,0))</f>
        <v>0</v>
      </c>
      <c r="F99" s="255">
        <f>IF(OR(B99=0,B99=P73),0,F92)</f>
        <v>0</v>
      </c>
      <c r="G99" s="257">
        <f>IF(B99=0, 0, (C92*G92))</f>
        <v>0</v>
      </c>
      <c r="H99" s="256">
        <f>IF(B99=0, 0, ROUND(((C91-2)*H92+(2*H92*0.75)),0))</f>
        <v>0</v>
      </c>
      <c r="I99" s="255">
        <f>IF(B99=0,0,I92)</f>
        <v>0</v>
      </c>
      <c r="J99" s="255">
        <f>IF(OR(B99="PI/PD",B99="Co-I",B99="Co-PI",B99="Postdoctoral Associate",B99="Other Key Person",B99="Technician",B99="Secretarial/Clerical",B99="Consultant/Advisor (WVU-Affiliated)"),J92,IF(OR(B99="Graduate Student",B99="Undergraduate Student/Hourly Student Worker"),K92,0))</f>
        <v>0</v>
      </c>
      <c r="K99" s="258">
        <f>SUM(D99:J99)</f>
        <v>0</v>
      </c>
    </row>
    <row r="100" spans="2:11" ht="15.95" customHeight="1">
      <c r="B100" s="259"/>
      <c r="C100" s="260">
        <v>0</v>
      </c>
      <c r="D100" s="261">
        <f>IF(B100=0, 0, ROUND((C100)*D92,0))</f>
        <v>0</v>
      </c>
      <c r="E100" s="262">
        <f>IF(B100=0, 0, ROUND(C91*E92,0))</f>
        <v>0</v>
      </c>
      <c r="F100" s="261">
        <f>IF(OR(B100=0,B100=P73),0,F92)</f>
        <v>0</v>
      </c>
      <c r="G100" s="263">
        <f>IF(B100=0, 0, (C92*G92))</f>
        <v>0</v>
      </c>
      <c r="H100" s="262">
        <f>IF(B100=0, 0, ROUND(((C91-2)*H92+(2*H92*0.75)),0))</f>
        <v>0</v>
      </c>
      <c r="I100" s="261">
        <f>IF(B100=0,0,I92)</f>
        <v>0</v>
      </c>
      <c r="J100" s="261">
        <f>IF(OR(B100="PI/PD",B100="Co-I",B100="Co-PI",B100="Postdoctoral Associate",B100="Other Key Person",B100="Technician",B100="Secretarial/Clerical",B100="Consultant/Advisor (WVU-Affiliated)"),J92,IF(OR(B100="Graduate Student",B100="Undergraduate Student/Hourly Student Worker"),K92,0))</f>
        <v>0</v>
      </c>
      <c r="K100" s="264">
        <f>SUM(D100:J100)</f>
        <v>0</v>
      </c>
    </row>
    <row r="101" spans="2:11" ht="15.95" customHeight="1" thickBot="1">
      <c r="B101" s="265" t="s">
        <v>185</v>
      </c>
      <c r="C101" s="266"/>
      <c r="D101" s="267">
        <f t="shared" ref="D101:H101" si="6">SUM(D96:D100)</f>
        <v>0</v>
      </c>
      <c r="E101" s="266">
        <f t="shared" si="6"/>
        <v>0</v>
      </c>
      <c r="F101" s="267">
        <f t="shared" si="6"/>
        <v>0</v>
      </c>
      <c r="G101" s="267">
        <f t="shared" si="6"/>
        <v>0</v>
      </c>
      <c r="H101" s="267">
        <f t="shared" si="6"/>
        <v>0</v>
      </c>
      <c r="I101" s="267">
        <f>SUM(I96:I100)</f>
        <v>0</v>
      </c>
      <c r="J101" s="267">
        <f>SUM(J96:J100)</f>
        <v>0</v>
      </c>
      <c r="K101" s="268">
        <f>SUM(C101:J101)</f>
        <v>0</v>
      </c>
    </row>
    <row r="102" spans="2:11" ht="15.95" customHeight="1">
      <c r="B102" s="227"/>
      <c r="C102" s="227"/>
      <c r="D102" s="227"/>
      <c r="E102" s="227"/>
      <c r="F102" s="227"/>
      <c r="G102" s="227"/>
      <c r="H102" s="227"/>
      <c r="I102" s="227"/>
      <c r="J102" s="227"/>
      <c r="K102" s="227"/>
    </row>
    <row r="103" spans="2:11" ht="15.95" customHeight="1" thickBot="1">
      <c r="B103" s="207"/>
      <c r="C103" s="207"/>
      <c r="D103" s="207"/>
      <c r="E103" s="207"/>
      <c r="F103" s="207"/>
      <c r="G103" s="207"/>
      <c r="H103" s="207"/>
      <c r="I103" s="207"/>
      <c r="J103" s="207"/>
      <c r="K103" s="207"/>
    </row>
    <row r="104" spans="2:11" ht="15.95" customHeight="1" thickBot="1">
      <c r="B104" s="232" t="s">
        <v>158</v>
      </c>
      <c r="C104" s="426" t="s">
        <v>190</v>
      </c>
      <c r="D104" s="427"/>
      <c r="E104" s="35" t="s">
        <v>160</v>
      </c>
      <c r="F104" s="426"/>
      <c r="G104" s="426"/>
      <c r="H104" s="427"/>
      <c r="I104" s="233" t="s">
        <v>152</v>
      </c>
      <c r="J104" s="233"/>
      <c r="K104" s="269"/>
    </row>
    <row r="105" spans="2:11" ht="15.95" customHeight="1" thickBot="1">
      <c r="B105" s="476" t="s">
        <v>161</v>
      </c>
      <c r="C105" s="477"/>
      <c r="D105" s="478" t="s">
        <v>162</v>
      </c>
      <c r="E105" s="479"/>
      <c r="F105" s="479"/>
      <c r="G105" s="479"/>
      <c r="H105" s="479"/>
      <c r="I105" s="479"/>
      <c r="J105" s="479"/>
      <c r="K105" s="480"/>
    </row>
    <row r="106" spans="2:11" ht="15.95" customHeight="1">
      <c r="B106" s="79" t="s">
        <v>153</v>
      </c>
      <c r="C106" s="234">
        <v>0</v>
      </c>
      <c r="D106" s="235" t="s">
        <v>163</v>
      </c>
      <c r="E106" s="235" t="s">
        <v>164</v>
      </c>
      <c r="F106" s="204" t="s">
        <v>165</v>
      </c>
      <c r="G106" s="236" t="s">
        <v>166</v>
      </c>
      <c r="H106" s="481" t="s">
        <v>167</v>
      </c>
      <c r="I106" s="237" t="s">
        <v>168</v>
      </c>
      <c r="J106" s="77" t="s">
        <v>169</v>
      </c>
      <c r="K106" s="77"/>
    </row>
    <row r="107" spans="2:11" ht="15.95" customHeight="1" thickBot="1">
      <c r="B107" s="71" t="s">
        <v>170</v>
      </c>
      <c r="C107" s="238">
        <v>0</v>
      </c>
      <c r="D107" s="239" t="s">
        <v>171</v>
      </c>
      <c r="E107" s="239" t="s">
        <v>172</v>
      </c>
      <c r="F107" s="240" t="s">
        <v>173</v>
      </c>
      <c r="G107" s="203" t="s">
        <v>174</v>
      </c>
      <c r="H107" s="482"/>
      <c r="I107" s="241" t="s">
        <v>175</v>
      </c>
      <c r="J107" s="242" t="s">
        <v>176</v>
      </c>
      <c r="K107" s="54" t="s">
        <v>177</v>
      </c>
    </row>
    <row r="108" spans="2:11" ht="15.95" customHeight="1" thickBot="1">
      <c r="B108" s="47" t="s">
        <v>178</v>
      </c>
      <c r="C108" s="243">
        <f>C107-1</f>
        <v>-1</v>
      </c>
      <c r="D108" s="244">
        <v>0.7</v>
      </c>
      <c r="E108" s="244">
        <v>13</v>
      </c>
      <c r="F108" s="245">
        <v>0</v>
      </c>
      <c r="G108" s="244">
        <v>0</v>
      </c>
      <c r="H108" s="244">
        <v>0</v>
      </c>
      <c r="I108" s="244">
        <v>0</v>
      </c>
      <c r="J108" s="245">
        <v>0</v>
      </c>
      <c r="K108" s="246">
        <v>0</v>
      </c>
    </row>
    <row r="109" spans="2:11" ht="15.95" customHeight="1" thickBot="1">
      <c r="B109" s="483" t="s">
        <v>179</v>
      </c>
      <c r="C109" s="484"/>
      <c r="D109" s="478" t="s">
        <v>180</v>
      </c>
      <c r="E109" s="479"/>
      <c r="F109" s="479"/>
      <c r="G109" s="479"/>
      <c r="H109" s="479"/>
      <c r="I109" s="479"/>
      <c r="J109" s="479"/>
      <c r="K109" s="480"/>
    </row>
    <row r="110" spans="2:11" ht="15.95" customHeight="1">
      <c r="B110" s="481" t="s">
        <v>181</v>
      </c>
      <c r="C110" s="485" t="s">
        <v>182</v>
      </c>
      <c r="D110" s="485" t="s">
        <v>163</v>
      </c>
      <c r="E110" s="481" t="s">
        <v>164</v>
      </c>
      <c r="F110" s="487" t="s">
        <v>165</v>
      </c>
      <c r="G110" s="485" t="s">
        <v>166</v>
      </c>
      <c r="H110" s="481" t="s">
        <v>183</v>
      </c>
      <c r="I110" s="489" t="s">
        <v>168</v>
      </c>
      <c r="J110" s="489" t="s">
        <v>169</v>
      </c>
      <c r="K110" s="481" t="s">
        <v>184</v>
      </c>
    </row>
    <row r="111" spans="2:11" ht="15.95" customHeight="1" thickBot="1">
      <c r="B111" s="482"/>
      <c r="C111" s="486"/>
      <c r="D111" s="486"/>
      <c r="E111" s="482"/>
      <c r="F111" s="488"/>
      <c r="G111" s="486"/>
      <c r="H111" s="482"/>
      <c r="I111" s="490"/>
      <c r="J111" s="490"/>
      <c r="K111" s="482"/>
    </row>
    <row r="112" spans="2:11" ht="15.95" customHeight="1">
      <c r="B112" s="247"/>
      <c r="C112" s="248">
        <f>0</f>
        <v>0</v>
      </c>
      <c r="D112" s="249">
        <f>IF(OR(B112=0,B112=P89), 0, ROUND((C112)*D108,0))</f>
        <v>0</v>
      </c>
      <c r="E112" s="250">
        <f>IF(OR(B112=0, B112=P89), 0, ROUND(C107*E108,0))</f>
        <v>0</v>
      </c>
      <c r="F112" s="249">
        <f>IF(OR(B112=0,B112=P89),0,F108)</f>
        <v>0</v>
      </c>
      <c r="G112" s="251">
        <f>IF(OR(B112=0,B112=P89), 0, (C108*G108))</f>
        <v>0</v>
      </c>
      <c r="H112" s="250">
        <f>IF(OR(B112=0,B112=P89), 0, ROUND(((C107-2)*H108+(2*H108*0.75)),0))</f>
        <v>0</v>
      </c>
      <c r="I112" s="249">
        <f>IF(OR(B112=0,B112=P89),0,I108)</f>
        <v>0</v>
      </c>
      <c r="J112" s="249">
        <f>IF(OR(B112="PI/PD",B112="Co-I",B112="Co-PI",B112="Postdoctoral Associate",B112="Other Key Person",B112="Technician",B112="Secretarial/Clerical",B112="Consultant/Advisor (WVU-Affiliated)"),J108,IF(OR(B112="Graduate Student",B112="Undergraduate Student/Hourly Student Worker"),K108,0))</f>
        <v>0</v>
      </c>
      <c r="K112" s="252">
        <f>SUM(D112:J112)</f>
        <v>0</v>
      </c>
    </row>
    <row r="113" spans="2:11" ht="15.95" customHeight="1">
      <c r="B113" s="253"/>
      <c r="C113" s="254">
        <v>0</v>
      </c>
      <c r="D113" s="255">
        <f>IF(B113=0, 0, ROUND((C113)*D108,0))</f>
        <v>0</v>
      </c>
      <c r="E113" s="256">
        <f>IF(B113=0, 0, ROUND(C107*E108,0))</f>
        <v>0</v>
      </c>
      <c r="F113" s="255">
        <f>IF(OR(B113=0,B113=P89),0,F108)</f>
        <v>0</v>
      </c>
      <c r="G113" s="257">
        <f>IF(B113=0, 0, (C108*G108))</f>
        <v>0</v>
      </c>
      <c r="H113" s="256">
        <f>IF(B113=0, 0, ROUND(((C107-2)*H108+(2*H108*0.75)),0))</f>
        <v>0</v>
      </c>
      <c r="I113" s="255">
        <f>IF(B113=0,0,I108)</f>
        <v>0</v>
      </c>
      <c r="J113" s="255">
        <f>IF(OR(B113="PI/PD",B113="Co-I",B113="Co-PI",B113="Postdoctoral Associate",B113="Other Key Person",B113="Technician",B113="Secretarial/Clerical",B113="Consultant/Advisor (WVU-Affiliated)"),J108,IF(OR(B113="Graduate Student",B113="Undergraduate Student/Hourly Student Worker"),K108,0))</f>
        <v>0</v>
      </c>
      <c r="K113" s="258">
        <f>SUM(D113:J113)</f>
        <v>0</v>
      </c>
    </row>
    <row r="114" spans="2:11" ht="15.95" customHeight="1">
      <c r="B114" s="253"/>
      <c r="C114" s="254">
        <v>0</v>
      </c>
      <c r="D114" s="255">
        <f>IF(B114=0, 0, ROUND((C114)*D108,0))</f>
        <v>0</v>
      </c>
      <c r="E114" s="256">
        <f>IF(B114=0, 0, ROUND(C107*E108,0))</f>
        <v>0</v>
      </c>
      <c r="F114" s="255">
        <f>IF(OR(B114=0,B114=P89),0,F108)</f>
        <v>0</v>
      </c>
      <c r="G114" s="257">
        <f>IF(B114=0, 0, (C108*G108))</f>
        <v>0</v>
      </c>
      <c r="H114" s="256">
        <f>IF(B114=0, 0, ROUND(((C107-2)*H108+(2*H108*0.75)),0))</f>
        <v>0</v>
      </c>
      <c r="I114" s="255">
        <f>IF(B114=0,0,I108)</f>
        <v>0</v>
      </c>
      <c r="J114" s="255">
        <f>IF(OR(B114="PI/PD",B114="Co-I",B114="Co-PI",B114="Postdoctoral Associate",B114="Other Key Person",B114="Technician",B114="Secretarial/Clerical",B114="Consultant/Advisor (WVU-Affiliated)"),J108,IF(OR(B114="Graduate Student",B114="Undergraduate Student/Hourly Student Worker"),K108,0))</f>
        <v>0</v>
      </c>
      <c r="K114" s="258">
        <f>SUM(D114:J114)</f>
        <v>0</v>
      </c>
    </row>
    <row r="115" spans="2:11" ht="15.95" customHeight="1">
      <c r="B115" s="253"/>
      <c r="C115" s="254">
        <v>0</v>
      </c>
      <c r="D115" s="255">
        <f>IF(B115=0, 0, ROUND((C115)*D108,0))</f>
        <v>0</v>
      </c>
      <c r="E115" s="256">
        <f>IF(B115=0, 0, ROUND(C107*E108,0))</f>
        <v>0</v>
      </c>
      <c r="F115" s="255">
        <f>IF(OR(B115=0,B115=P89),0,F108)</f>
        <v>0</v>
      </c>
      <c r="G115" s="257">
        <f>IF(B115=0, 0, (C108*G108))</f>
        <v>0</v>
      </c>
      <c r="H115" s="256">
        <f>IF(B115=0, 0, ROUND(((C107-2)*H108+(2*H108*0.75)),0))</f>
        <v>0</v>
      </c>
      <c r="I115" s="255">
        <f>IF(B115=0,0,I108)</f>
        <v>0</v>
      </c>
      <c r="J115" s="255">
        <f>IF(OR(B115="PI/PD",B115="Co-I",B115="Co-PI",B115="Postdoctoral Associate",B115="Other Key Person",B115="Technician",B115="Secretarial/Clerical",B115="Consultant/Advisor (WVU-Affiliated)"),J108,IF(OR(B115="Graduate Student",B115="Undergraduate Student/Hourly Student Worker"),K108,0))</f>
        <v>0</v>
      </c>
      <c r="K115" s="258">
        <f>SUM(D115:J115)</f>
        <v>0</v>
      </c>
    </row>
    <row r="116" spans="2:11" ht="15.95" customHeight="1">
      <c r="B116" s="259"/>
      <c r="C116" s="260">
        <v>0</v>
      </c>
      <c r="D116" s="261">
        <f>IF(B116=0, 0, ROUND((C116)*D108,0))</f>
        <v>0</v>
      </c>
      <c r="E116" s="262">
        <f>IF(B116=0, 0, ROUND(C107*E108,0))</f>
        <v>0</v>
      </c>
      <c r="F116" s="261">
        <f>IF(OR(B116=0,B116=P89),0,F108)</f>
        <v>0</v>
      </c>
      <c r="G116" s="263">
        <f>IF(B116=0, 0, (C108*G108))</f>
        <v>0</v>
      </c>
      <c r="H116" s="262">
        <f>IF(B116=0, 0, ROUND(((C107-2)*H108+(2*H108*0.75)),0))</f>
        <v>0</v>
      </c>
      <c r="I116" s="261">
        <f>IF(B116=0,0,I108)</f>
        <v>0</v>
      </c>
      <c r="J116" s="261">
        <f>IF(OR(B116="PI/PD",B116="Co-I",B116="Co-PI",B116="Postdoctoral Associate",B116="Other Key Person",B116="Technician",B116="Secretarial/Clerical",B116="Consultant/Advisor (WVU-Affiliated)"),J108,IF(OR(B116="Graduate Student",B116="Undergraduate Student/Hourly Student Worker"),K108,0))</f>
        <v>0</v>
      </c>
      <c r="K116" s="264">
        <f>SUM(D116:J116)</f>
        <v>0</v>
      </c>
    </row>
    <row r="117" spans="2:11" ht="15.95" customHeight="1" thickBot="1">
      <c r="B117" s="265" t="s">
        <v>185</v>
      </c>
      <c r="C117" s="266"/>
      <c r="D117" s="267">
        <f t="shared" ref="D117:H117" si="7">SUM(D112:D116)</f>
        <v>0</v>
      </c>
      <c r="E117" s="266">
        <f t="shared" si="7"/>
        <v>0</v>
      </c>
      <c r="F117" s="267">
        <f t="shared" si="7"/>
        <v>0</v>
      </c>
      <c r="G117" s="267">
        <f t="shared" si="7"/>
        <v>0</v>
      </c>
      <c r="H117" s="267">
        <f t="shared" si="7"/>
        <v>0</v>
      </c>
      <c r="I117" s="267">
        <f>SUM(I112:I116)</f>
        <v>0</v>
      </c>
      <c r="J117" s="267">
        <f>SUM(J112:J116)</f>
        <v>0</v>
      </c>
      <c r="K117" s="268">
        <f>SUM(C117:J117)</f>
        <v>0</v>
      </c>
    </row>
    <row r="118" spans="2:11" ht="15.95" customHeight="1">
      <c r="B118" s="207"/>
      <c r="C118" s="207"/>
      <c r="D118" s="207"/>
      <c r="E118" s="207"/>
      <c r="F118" s="207"/>
      <c r="G118" s="207"/>
      <c r="H118" s="207"/>
      <c r="I118" s="207"/>
      <c r="J118" s="207"/>
      <c r="K118" s="207"/>
    </row>
    <row r="119" spans="2:11" ht="15.95" customHeight="1" thickBot="1">
      <c r="B119" s="207"/>
      <c r="C119" s="207"/>
      <c r="D119" s="207"/>
      <c r="E119" s="207"/>
      <c r="F119" s="207"/>
      <c r="G119" s="207"/>
      <c r="H119" s="207"/>
      <c r="I119" s="207"/>
      <c r="J119" s="207"/>
      <c r="K119" s="207"/>
    </row>
    <row r="120" spans="2:11" ht="15.95" customHeight="1" thickBot="1">
      <c r="B120" s="232" t="s">
        <v>158</v>
      </c>
      <c r="C120" s="426" t="s">
        <v>191</v>
      </c>
      <c r="D120" s="427"/>
      <c r="E120" s="35" t="s">
        <v>160</v>
      </c>
      <c r="F120" s="426"/>
      <c r="G120" s="426"/>
      <c r="H120" s="427"/>
      <c r="I120" s="233" t="s">
        <v>152</v>
      </c>
      <c r="J120" s="233"/>
      <c r="K120" s="269"/>
    </row>
    <row r="121" spans="2:11" ht="15.95" customHeight="1" thickBot="1">
      <c r="B121" s="476" t="s">
        <v>161</v>
      </c>
      <c r="C121" s="477"/>
      <c r="D121" s="478" t="s">
        <v>162</v>
      </c>
      <c r="E121" s="479"/>
      <c r="F121" s="479"/>
      <c r="G121" s="479"/>
      <c r="H121" s="479"/>
      <c r="I121" s="479"/>
      <c r="J121" s="479"/>
      <c r="K121" s="480"/>
    </row>
    <row r="122" spans="2:11" ht="15.95" customHeight="1">
      <c r="B122" s="79" t="s">
        <v>153</v>
      </c>
      <c r="C122" s="234">
        <v>0</v>
      </c>
      <c r="D122" s="235" t="s">
        <v>163</v>
      </c>
      <c r="E122" s="235" t="s">
        <v>164</v>
      </c>
      <c r="F122" s="204" t="s">
        <v>165</v>
      </c>
      <c r="G122" s="236" t="s">
        <v>166</v>
      </c>
      <c r="H122" s="481" t="s">
        <v>167</v>
      </c>
      <c r="I122" s="237" t="s">
        <v>168</v>
      </c>
      <c r="J122" s="77" t="s">
        <v>169</v>
      </c>
      <c r="K122" s="77"/>
    </row>
    <row r="123" spans="2:11" ht="15.95" customHeight="1" thickBot="1">
      <c r="B123" s="71" t="s">
        <v>170</v>
      </c>
      <c r="C123" s="238">
        <v>0</v>
      </c>
      <c r="D123" s="239" t="s">
        <v>171</v>
      </c>
      <c r="E123" s="239" t="s">
        <v>172</v>
      </c>
      <c r="F123" s="240" t="s">
        <v>173</v>
      </c>
      <c r="G123" s="203" t="s">
        <v>174</v>
      </c>
      <c r="H123" s="482"/>
      <c r="I123" s="241" t="s">
        <v>175</v>
      </c>
      <c r="J123" s="242" t="s">
        <v>176</v>
      </c>
      <c r="K123" s="54" t="s">
        <v>177</v>
      </c>
    </row>
    <row r="124" spans="2:11" ht="15.95" customHeight="1" thickBot="1">
      <c r="B124" s="47" t="s">
        <v>178</v>
      </c>
      <c r="C124" s="243">
        <f>C123-1</f>
        <v>-1</v>
      </c>
      <c r="D124" s="244">
        <v>0.7</v>
      </c>
      <c r="E124" s="244">
        <v>13</v>
      </c>
      <c r="F124" s="245">
        <v>0</v>
      </c>
      <c r="G124" s="244">
        <v>0</v>
      </c>
      <c r="H124" s="244">
        <v>0</v>
      </c>
      <c r="I124" s="244">
        <v>0</v>
      </c>
      <c r="J124" s="245">
        <v>0</v>
      </c>
      <c r="K124" s="246">
        <v>0</v>
      </c>
    </row>
    <row r="125" spans="2:11" ht="15.95" customHeight="1" thickBot="1">
      <c r="B125" s="483" t="s">
        <v>179</v>
      </c>
      <c r="C125" s="484"/>
      <c r="D125" s="478" t="s">
        <v>180</v>
      </c>
      <c r="E125" s="479"/>
      <c r="F125" s="479"/>
      <c r="G125" s="479"/>
      <c r="H125" s="479"/>
      <c r="I125" s="479"/>
      <c r="J125" s="479"/>
      <c r="K125" s="480"/>
    </row>
    <row r="126" spans="2:11" ht="15.95" customHeight="1">
      <c r="B126" s="481" t="s">
        <v>181</v>
      </c>
      <c r="C126" s="485" t="s">
        <v>182</v>
      </c>
      <c r="D126" s="485" t="s">
        <v>163</v>
      </c>
      <c r="E126" s="481" t="s">
        <v>164</v>
      </c>
      <c r="F126" s="487" t="s">
        <v>165</v>
      </c>
      <c r="G126" s="485" t="s">
        <v>166</v>
      </c>
      <c r="H126" s="481" t="s">
        <v>183</v>
      </c>
      <c r="I126" s="489" t="s">
        <v>168</v>
      </c>
      <c r="J126" s="489" t="s">
        <v>169</v>
      </c>
      <c r="K126" s="481" t="s">
        <v>184</v>
      </c>
    </row>
    <row r="127" spans="2:11" ht="15.95" customHeight="1" thickBot="1">
      <c r="B127" s="482"/>
      <c r="C127" s="486"/>
      <c r="D127" s="486"/>
      <c r="E127" s="482"/>
      <c r="F127" s="488"/>
      <c r="G127" s="486"/>
      <c r="H127" s="482"/>
      <c r="I127" s="490"/>
      <c r="J127" s="490"/>
      <c r="K127" s="482"/>
    </row>
    <row r="128" spans="2:11" ht="15.95" customHeight="1">
      <c r="B128" s="247"/>
      <c r="C128" s="248">
        <f>0</f>
        <v>0</v>
      </c>
      <c r="D128" s="249">
        <f>IF(OR(B128=0,B128=P105), 0, ROUND((C128)*D124,0))</f>
        <v>0</v>
      </c>
      <c r="E128" s="250">
        <f>IF(OR(B128=0, B128=P105), 0, ROUND(C123*E124,0))</f>
        <v>0</v>
      </c>
      <c r="F128" s="249">
        <f>IF(OR(B128=0,B128=P105),0,F124)</f>
        <v>0</v>
      </c>
      <c r="G128" s="251">
        <f>IF(OR(B128=0,B128=P105), 0, (C124*G124))</f>
        <v>0</v>
      </c>
      <c r="H128" s="250">
        <f>IF(OR(B128=0,B128=P105), 0, ROUND(((C123-2)*H124+(2*H124*0.75)),0))</f>
        <v>0</v>
      </c>
      <c r="I128" s="249">
        <f>IF(OR(B128=0,B128=P105),0,I124)</f>
        <v>0</v>
      </c>
      <c r="J128" s="249">
        <f>IF(OR(B128="PI/PD",B128="Co-I",B128="Co-PI",B128="Postdoctoral Associate",B128="Other Key Person",B128="Technician",B128="Secretarial/Clerical",B128="Consultant/Advisor (WVU-Affiliated)"),J124,IF(OR(B128="Graduate Student",B128="Undergraduate Student/Hourly Student Worker"),K124,0))</f>
        <v>0</v>
      </c>
      <c r="K128" s="252">
        <f>SUM(D128:J128)</f>
        <v>0</v>
      </c>
    </row>
    <row r="129" spans="2:11" ht="15.95" customHeight="1">
      <c r="B129" s="253"/>
      <c r="C129" s="254">
        <v>0</v>
      </c>
      <c r="D129" s="255">
        <f>IF(B129=0, 0, ROUND((C129)*D124,0))</f>
        <v>0</v>
      </c>
      <c r="E129" s="256">
        <f>IF(B129=0, 0, ROUND(C123*E124,0))</f>
        <v>0</v>
      </c>
      <c r="F129" s="255">
        <f>IF(OR(B129=0,B129=P105),0,F124)</f>
        <v>0</v>
      </c>
      <c r="G129" s="257">
        <f>IF(B129=0, 0, (C124*G124))</f>
        <v>0</v>
      </c>
      <c r="H129" s="256">
        <f>IF(B129=0, 0, ROUND(((C123-2)*H124+(2*H124*0.75)),0))</f>
        <v>0</v>
      </c>
      <c r="I129" s="255">
        <f>IF(B129=0,0,I124)</f>
        <v>0</v>
      </c>
      <c r="J129" s="255">
        <f>IF(OR(B129="PI/PD",B129="Co-I",B129="Co-PI",B129="Postdoctoral Associate",B129="Other Key Person",B129="Technician",B129="Secretarial/Clerical",B129="Consultant/Advisor (WVU-Affiliated)"),J124,IF(OR(B129="Graduate Student",B129="Undergraduate Student/Hourly Student Worker"),K124,0))</f>
        <v>0</v>
      </c>
      <c r="K129" s="258">
        <f>SUM(D129:J129)</f>
        <v>0</v>
      </c>
    </row>
    <row r="130" spans="2:11" ht="15.95" customHeight="1">
      <c r="B130" s="253"/>
      <c r="C130" s="254">
        <v>0</v>
      </c>
      <c r="D130" s="255">
        <f>IF(B130=0, 0, ROUND((C130)*D124,0))</f>
        <v>0</v>
      </c>
      <c r="E130" s="256">
        <f>IF(B130=0, 0, ROUND(C123*E124,0))</f>
        <v>0</v>
      </c>
      <c r="F130" s="255">
        <f>IF(OR(B130=0,B130=P105),0,F124)</f>
        <v>0</v>
      </c>
      <c r="G130" s="257">
        <f>IF(B130=0, 0, (C124*G124))</f>
        <v>0</v>
      </c>
      <c r="H130" s="256">
        <f>IF(B130=0, 0, ROUND(((C123-2)*H124+(2*H124*0.75)),0))</f>
        <v>0</v>
      </c>
      <c r="I130" s="255">
        <f>IF(B130=0,0,I124)</f>
        <v>0</v>
      </c>
      <c r="J130" s="255">
        <f>IF(OR(B130="PI/PD",B130="Co-I",B130="Co-PI",B130="Postdoctoral Associate",B130="Other Key Person",B130="Technician",B130="Secretarial/Clerical",B130="Consultant/Advisor (WVU-Affiliated)"),J124,IF(OR(B130="Graduate Student",B130="Undergraduate Student/Hourly Student Worker"),K124,0))</f>
        <v>0</v>
      </c>
      <c r="K130" s="258">
        <f>SUM(D130:J130)</f>
        <v>0</v>
      </c>
    </row>
    <row r="131" spans="2:11" ht="15.95" customHeight="1">
      <c r="B131" s="253"/>
      <c r="C131" s="254">
        <v>0</v>
      </c>
      <c r="D131" s="255">
        <f>IF(B131=0, 0, ROUND((C131)*D124,0))</f>
        <v>0</v>
      </c>
      <c r="E131" s="256">
        <f>IF(B131=0, 0, ROUND(C123*E124,0))</f>
        <v>0</v>
      </c>
      <c r="F131" s="255">
        <f>IF(OR(B131=0,B131=P105),0,F124)</f>
        <v>0</v>
      </c>
      <c r="G131" s="257">
        <f>IF(B131=0, 0, (C124*G124))</f>
        <v>0</v>
      </c>
      <c r="H131" s="256">
        <f>IF(B131=0, 0, ROUND(((C123-2)*H124+(2*H124*0.75)),0))</f>
        <v>0</v>
      </c>
      <c r="I131" s="255">
        <f>IF(B131=0,0,I124)</f>
        <v>0</v>
      </c>
      <c r="J131" s="255">
        <f>IF(OR(B131="PI/PD",B131="Co-I",B131="Co-PI",B131="Postdoctoral Associate",B131="Other Key Person",B131="Technician",B131="Secretarial/Clerical",B131="Consultant/Advisor (WVU-Affiliated)"),J124,IF(OR(B131="Graduate Student",B131="Undergraduate Student/Hourly Student Worker"),K124,0))</f>
        <v>0</v>
      </c>
      <c r="K131" s="258">
        <f>SUM(D131:J131)</f>
        <v>0</v>
      </c>
    </row>
    <row r="132" spans="2:11" ht="15.95" customHeight="1">
      <c r="B132" s="259"/>
      <c r="C132" s="260">
        <v>0</v>
      </c>
      <c r="D132" s="261">
        <f>IF(B132=0, 0, ROUND((C132)*D124,0))</f>
        <v>0</v>
      </c>
      <c r="E132" s="262">
        <f>IF(B132=0, 0, ROUND(C123*E124,0))</f>
        <v>0</v>
      </c>
      <c r="F132" s="261">
        <f>IF(OR(B132=0,B132=P105),0,F124)</f>
        <v>0</v>
      </c>
      <c r="G132" s="263">
        <f>IF(B132=0, 0, (C124*G124))</f>
        <v>0</v>
      </c>
      <c r="H132" s="262">
        <f>IF(B132=0, 0, ROUND(((C123-2)*H124+(2*H124*0.75)),0))</f>
        <v>0</v>
      </c>
      <c r="I132" s="261">
        <f>IF(B132=0,0,I124)</f>
        <v>0</v>
      </c>
      <c r="J132" s="261">
        <f>IF(OR(B132="PI/PD",B132="Co-I",B132="Co-PI",B132="Postdoctoral Associate",B132="Other Key Person",B132="Technician",B132="Secretarial/Clerical",B132="Consultant/Advisor (WVU-Affiliated)"),J124,IF(OR(B132="Graduate Student",B132="Undergraduate Student/Hourly Student Worker"),K124,0))</f>
        <v>0</v>
      </c>
      <c r="K132" s="264">
        <f>SUM(D132:J132)</f>
        <v>0</v>
      </c>
    </row>
    <row r="133" spans="2:11" ht="15.95" customHeight="1" thickBot="1">
      <c r="B133" s="265" t="s">
        <v>185</v>
      </c>
      <c r="C133" s="266"/>
      <c r="D133" s="267">
        <f t="shared" ref="D133:H133" si="8">SUM(D128:D132)</f>
        <v>0</v>
      </c>
      <c r="E133" s="266">
        <f t="shared" si="8"/>
        <v>0</v>
      </c>
      <c r="F133" s="267">
        <f t="shared" si="8"/>
        <v>0</v>
      </c>
      <c r="G133" s="267">
        <f t="shared" si="8"/>
        <v>0</v>
      </c>
      <c r="H133" s="267">
        <f t="shared" si="8"/>
        <v>0</v>
      </c>
      <c r="I133" s="267">
        <f>SUM(I128:I132)</f>
        <v>0</v>
      </c>
      <c r="J133" s="267">
        <f>SUM(J128:J132)</f>
        <v>0</v>
      </c>
      <c r="K133" s="268">
        <f>SUM(C133:J133)</f>
        <v>0</v>
      </c>
    </row>
    <row r="134" spans="2:11" ht="15.95" customHeight="1">
      <c r="B134" s="227"/>
      <c r="C134" s="227"/>
      <c r="D134" s="227"/>
      <c r="E134" s="227"/>
      <c r="F134" s="227"/>
      <c r="G134" s="227"/>
      <c r="H134" s="227"/>
      <c r="I134" s="227"/>
      <c r="J134" s="227"/>
      <c r="K134" s="227"/>
    </row>
    <row r="135" spans="2:11" ht="15.95" customHeight="1" thickBot="1">
      <c r="B135" s="207"/>
      <c r="C135" s="207"/>
      <c r="D135" s="207"/>
      <c r="E135" s="207"/>
      <c r="F135" s="207"/>
      <c r="G135" s="207"/>
      <c r="H135" s="207"/>
      <c r="I135" s="207"/>
      <c r="J135" s="207"/>
      <c r="K135" s="207"/>
    </row>
    <row r="136" spans="2:11" ht="15.95" customHeight="1" thickBot="1">
      <c r="B136" s="232" t="s">
        <v>158</v>
      </c>
      <c r="C136" s="426" t="s">
        <v>192</v>
      </c>
      <c r="D136" s="427"/>
      <c r="E136" s="35" t="s">
        <v>160</v>
      </c>
      <c r="F136" s="426"/>
      <c r="G136" s="426"/>
      <c r="H136" s="427"/>
      <c r="I136" s="233" t="s">
        <v>152</v>
      </c>
      <c r="J136" s="233"/>
      <c r="K136" s="269"/>
    </row>
    <row r="137" spans="2:11" ht="15.95" customHeight="1" thickBot="1">
      <c r="B137" s="476" t="s">
        <v>161</v>
      </c>
      <c r="C137" s="477"/>
      <c r="D137" s="478" t="s">
        <v>162</v>
      </c>
      <c r="E137" s="479"/>
      <c r="F137" s="479"/>
      <c r="G137" s="479"/>
      <c r="H137" s="479"/>
      <c r="I137" s="479"/>
      <c r="J137" s="479"/>
      <c r="K137" s="480"/>
    </row>
    <row r="138" spans="2:11" ht="15.95" customHeight="1">
      <c r="B138" s="79" t="s">
        <v>153</v>
      </c>
      <c r="C138" s="234">
        <v>0</v>
      </c>
      <c r="D138" s="235" t="s">
        <v>163</v>
      </c>
      <c r="E138" s="235" t="s">
        <v>164</v>
      </c>
      <c r="F138" s="204" t="s">
        <v>165</v>
      </c>
      <c r="G138" s="236" t="s">
        <v>166</v>
      </c>
      <c r="H138" s="481" t="s">
        <v>167</v>
      </c>
      <c r="I138" s="237" t="s">
        <v>168</v>
      </c>
      <c r="J138" s="77" t="s">
        <v>169</v>
      </c>
      <c r="K138" s="77"/>
    </row>
    <row r="139" spans="2:11" ht="15.95" customHeight="1" thickBot="1">
      <c r="B139" s="71" t="s">
        <v>170</v>
      </c>
      <c r="C139" s="238">
        <v>0</v>
      </c>
      <c r="D139" s="239" t="s">
        <v>171</v>
      </c>
      <c r="E139" s="239" t="s">
        <v>172</v>
      </c>
      <c r="F139" s="240" t="s">
        <v>173</v>
      </c>
      <c r="G139" s="203" t="s">
        <v>174</v>
      </c>
      <c r="H139" s="482"/>
      <c r="I139" s="241" t="s">
        <v>175</v>
      </c>
      <c r="J139" s="242" t="s">
        <v>176</v>
      </c>
      <c r="K139" s="54" t="s">
        <v>177</v>
      </c>
    </row>
    <row r="140" spans="2:11" ht="15.95" customHeight="1" thickBot="1">
      <c r="B140" s="47" t="s">
        <v>178</v>
      </c>
      <c r="C140" s="243">
        <f>C139-1</f>
        <v>-1</v>
      </c>
      <c r="D140" s="244">
        <v>0.7</v>
      </c>
      <c r="E140" s="244">
        <v>13</v>
      </c>
      <c r="F140" s="245">
        <v>0</v>
      </c>
      <c r="G140" s="244">
        <v>0</v>
      </c>
      <c r="H140" s="244">
        <v>0</v>
      </c>
      <c r="I140" s="244">
        <v>0</v>
      </c>
      <c r="J140" s="245">
        <v>0</v>
      </c>
      <c r="K140" s="246">
        <v>0</v>
      </c>
    </row>
    <row r="141" spans="2:11" ht="15.95" customHeight="1" thickBot="1">
      <c r="B141" s="483" t="s">
        <v>179</v>
      </c>
      <c r="C141" s="484"/>
      <c r="D141" s="478" t="s">
        <v>180</v>
      </c>
      <c r="E141" s="479"/>
      <c r="F141" s="479"/>
      <c r="G141" s="479"/>
      <c r="H141" s="479"/>
      <c r="I141" s="479"/>
      <c r="J141" s="479"/>
      <c r="K141" s="480"/>
    </row>
    <row r="142" spans="2:11" ht="15.95" customHeight="1">
      <c r="B142" s="481" t="s">
        <v>181</v>
      </c>
      <c r="C142" s="485" t="s">
        <v>182</v>
      </c>
      <c r="D142" s="485" t="s">
        <v>163</v>
      </c>
      <c r="E142" s="481" t="s">
        <v>164</v>
      </c>
      <c r="F142" s="487" t="s">
        <v>165</v>
      </c>
      <c r="G142" s="485" t="s">
        <v>166</v>
      </c>
      <c r="H142" s="481" t="s">
        <v>183</v>
      </c>
      <c r="I142" s="489" t="s">
        <v>168</v>
      </c>
      <c r="J142" s="489" t="s">
        <v>169</v>
      </c>
      <c r="K142" s="481" t="s">
        <v>184</v>
      </c>
    </row>
    <row r="143" spans="2:11" ht="15.95" customHeight="1" thickBot="1">
      <c r="B143" s="482"/>
      <c r="C143" s="486"/>
      <c r="D143" s="486"/>
      <c r="E143" s="482"/>
      <c r="F143" s="488"/>
      <c r="G143" s="486"/>
      <c r="H143" s="482"/>
      <c r="I143" s="490"/>
      <c r="J143" s="490"/>
      <c r="K143" s="482"/>
    </row>
    <row r="144" spans="2:11" ht="15.95" customHeight="1">
      <c r="B144" s="247"/>
      <c r="C144" s="248">
        <f>0</f>
        <v>0</v>
      </c>
      <c r="D144" s="249">
        <f>IF(OR(B144=0,B144=P121), 0, ROUND((C144)*D140,0))</f>
        <v>0</v>
      </c>
      <c r="E144" s="250">
        <f>IF(OR(B144=0, B144=P121), 0, ROUND(C139*E140,0))</f>
        <v>0</v>
      </c>
      <c r="F144" s="249">
        <f>IF(OR(B144=0,B144=P121),0,F140)</f>
        <v>0</v>
      </c>
      <c r="G144" s="251">
        <f>IF(OR(B144=0,B144=P121), 0, (C140*G140))</f>
        <v>0</v>
      </c>
      <c r="H144" s="250">
        <f>IF(OR(B144=0,B144=P121), 0, ROUND(((C139-2)*H140+(2*H140*0.75)),0))</f>
        <v>0</v>
      </c>
      <c r="I144" s="249">
        <f>IF(OR(B144=0,B144=P121),0,I140)</f>
        <v>0</v>
      </c>
      <c r="J144" s="249">
        <f>IF(OR(B144="PI/PD",B144="Co-I",B144="Co-PI",B144="Postdoctoral Associate",B144="Other Key Person",B144="Technician",B144="Secretarial/Clerical",B144="Consultant/Advisor (WVU-Affiliated)"),J140,IF(OR(B144="Graduate Student",B144="Undergraduate Student/Hourly Student Worker"),K140,0))</f>
        <v>0</v>
      </c>
      <c r="K144" s="252">
        <f>SUM(D144:J144)</f>
        <v>0</v>
      </c>
    </row>
    <row r="145" spans="2:11" ht="15.95" customHeight="1">
      <c r="B145" s="253"/>
      <c r="C145" s="254">
        <v>0</v>
      </c>
      <c r="D145" s="255">
        <f>IF(B145=0, 0, ROUND((C145)*D140,0))</f>
        <v>0</v>
      </c>
      <c r="E145" s="256">
        <f>IF(B145=0, 0, ROUND(C139*E140,0))</f>
        <v>0</v>
      </c>
      <c r="F145" s="255">
        <f>IF(OR(B145=0,B145=P121),0,F140)</f>
        <v>0</v>
      </c>
      <c r="G145" s="257">
        <f>IF(B145=0, 0, (C140*G140))</f>
        <v>0</v>
      </c>
      <c r="H145" s="256">
        <f>IF(B145=0, 0, ROUND(((C139-2)*H140+(2*H140*0.75)),0))</f>
        <v>0</v>
      </c>
      <c r="I145" s="255">
        <f>IF(B145=0,0,I140)</f>
        <v>0</v>
      </c>
      <c r="J145" s="255">
        <f>IF(OR(B145="PI/PD",B145="Co-I",B145="Co-PI",B145="Postdoctoral Associate",B145="Other Key Person",B145="Technician",B145="Secretarial/Clerical",B145="Consultant/Advisor (WVU-Affiliated)"),J140,IF(OR(B145="Graduate Student",B145="Undergraduate Student/Hourly Student Worker"),K140,0))</f>
        <v>0</v>
      </c>
      <c r="K145" s="258">
        <f>SUM(D145:J145)</f>
        <v>0</v>
      </c>
    </row>
    <row r="146" spans="2:11" ht="15.95" customHeight="1">
      <c r="B146" s="253"/>
      <c r="C146" s="254">
        <v>0</v>
      </c>
      <c r="D146" s="255">
        <f>IF(B146=0, 0, ROUND((C146)*D140,0))</f>
        <v>0</v>
      </c>
      <c r="E146" s="256">
        <f>IF(B146=0, 0, ROUND(C139*E140,0))</f>
        <v>0</v>
      </c>
      <c r="F146" s="255">
        <f>IF(OR(B146=0,B146=P121),0,F140)</f>
        <v>0</v>
      </c>
      <c r="G146" s="257">
        <f>IF(B146=0, 0, (C140*G140))</f>
        <v>0</v>
      </c>
      <c r="H146" s="256">
        <f>IF(B146=0, 0, ROUND(((C139-2)*H140+(2*H140*0.75)),0))</f>
        <v>0</v>
      </c>
      <c r="I146" s="255">
        <f>IF(B146=0,0,I140)</f>
        <v>0</v>
      </c>
      <c r="J146" s="255">
        <f>IF(OR(B146="PI/PD",B146="Co-I",B146="Co-PI",B146="Postdoctoral Associate",B146="Other Key Person",B146="Technician",B146="Secretarial/Clerical",B146="Consultant/Advisor (WVU-Affiliated)"),J140,IF(OR(B146="Graduate Student",B146="Undergraduate Student/Hourly Student Worker"),K140,0))</f>
        <v>0</v>
      </c>
      <c r="K146" s="258">
        <f>SUM(D146:J146)</f>
        <v>0</v>
      </c>
    </row>
    <row r="147" spans="2:11" ht="15.95" customHeight="1">
      <c r="B147" s="253"/>
      <c r="C147" s="254">
        <v>0</v>
      </c>
      <c r="D147" s="255">
        <f>IF(B147=0, 0, ROUND((C147)*D140,0))</f>
        <v>0</v>
      </c>
      <c r="E147" s="256">
        <f>IF(B147=0, 0, ROUND(C139*E140,0))</f>
        <v>0</v>
      </c>
      <c r="F147" s="255">
        <f>IF(OR(B147=0,B147=P121),0,F140)</f>
        <v>0</v>
      </c>
      <c r="G147" s="257">
        <f>IF(B147=0, 0, (C140*G140))</f>
        <v>0</v>
      </c>
      <c r="H147" s="256">
        <f>IF(B147=0, 0, ROUND(((C139-2)*H140+(2*H140*0.75)),0))</f>
        <v>0</v>
      </c>
      <c r="I147" s="255">
        <f>IF(B147=0,0,I140)</f>
        <v>0</v>
      </c>
      <c r="J147" s="255">
        <f>IF(OR(B147="PI/PD",B147="Co-I",B147="Co-PI",B147="Postdoctoral Associate",B147="Other Key Person",B147="Technician",B147="Secretarial/Clerical",B147="Consultant/Advisor (WVU-Affiliated)"),J140,IF(OR(B147="Graduate Student",B147="Undergraduate Student/Hourly Student Worker"),K140,0))</f>
        <v>0</v>
      </c>
      <c r="K147" s="258">
        <f>SUM(D147:J147)</f>
        <v>0</v>
      </c>
    </row>
    <row r="148" spans="2:11" ht="15.95" customHeight="1">
      <c r="B148" s="259"/>
      <c r="C148" s="260">
        <v>0</v>
      </c>
      <c r="D148" s="261">
        <f>IF(B148=0, 0, ROUND((C148)*D140,0))</f>
        <v>0</v>
      </c>
      <c r="E148" s="262">
        <f>IF(B148=0, 0, ROUND(C139*E140,0))</f>
        <v>0</v>
      </c>
      <c r="F148" s="261">
        <f>IF(OR(B148=0,B148=P121),0,F140)</f>
        <v>0</v>
      </c>
      <c r="G148" s="263">
        <f>IF(B148=0, 0, (C140*G140))</f>
        <v>0</v>
      </c>
      <c r="H148" s="262">
        <f>IF(B148=0, 0, ROUND(((C139-2)*H140+(2*H140*0.75)),0))</f>
        <v>0</v>
      </c>
      <c r="I148" s="261">
        <f>IF(B148=0,0,I140)</f>
        <v>0</v>
      </c>
      <c r="J148" s="261">
        <f>IF(OR(B148="PI/PD",B148="Co-I",B148="Co-PI",B148="Postdoctoral Associate",B148="Other Key Person",B148="Technician",B148="Secretarial/Clerical",B148="Consultant/Advisor (WVU-Affiliated)"),J140,IF(OR(B148="Graduate Student",B148="Undergraduate Student/Hourly Student Worker"),K140,0))</f>
        <v>0</v>
      </c>
      <c r="K148" s="264">
        <f>SUM(D148:J148)</f>
        <v>0</v>
      </c>
    </row>
    <row r="149" spans="2:11" ht="15.95" customHeight="1" thickBot="1">
      <c r="B149" s="265" t="s">
        <v>185</v>
      </c>
      <c r="C149" s="266"/>
      <c r="D149" s="267">
        <f t="shared" ref="D149:H149" si="9">SUM(D144:D148)</f>
        <v>0</v>
      </c>
      <c r="E149" s="266">
        <f t="shared" si="9"/>
        <v>0</v>
      </c>
      <c r="F149" s="267">
        <f t="shared" si="9"/>
        <v>0</v>
      </c>
      <c r="G149" s="267">
        <f t="shared" si="9"/>
        <v>0</v>
      </c>
      <c r="H149" s="267">
        <f t="shared" si="9"/>
        <v>0</v>
      </c>
      <c r="I149" s="267">
        <f>SUM(I144:I148)</f>
        <v>0</v>
      </c>
      <c r="J149" s="267">
        <f>SUM(J144:J148)</f>
        <v>0</v>
      </c>
      <c r="K149" s="268">
        <f>SUM(C149:J149)</f>
        <v>0</v>
      </c>
    </row>
    <row r="150" spans="2:11" ht="15.95" customHeight="1">
      <c r="B150" s="227"/>
      <c r="C150" s="227"/>
      <c r="D150" s="227"/>
      <c r="E150" s="227"/>
      <c r="F150" s="227"/>
      <c r="G150" s="227"/>
      <c r="H150" s="227"/>
      <c r="I150" s="227"/>
      <c r="J150" s="227"/>
      <c r="K150" s="227"/>
    </row>
    <row r="151" spans="2:11" ht="15.95" customHeight="1" thickBot="1">
      <c r="B151" s="207"/>
      <c r="C151" s="207"/>
      <c r="D151" s="207"/>
      <c r="E151" s="207"/>
      <c r="F151" s="207"/>
      <c r="G151" s="207"/>
      <c r="H151" s="207"/>
      <c r="I151" s="207"/>
      <c r="J151" s="207"/>
      <c r="K151" s="207"/>
    </row>
    <row r="152" spans="2:11" ht="15.95" customHeight="1" thickBot="1">
      <c r="B152" s="232" t="s">
        <v>158</v>
      </c>
      <c r="C152" s="426" t="s">
        <v>193</v>
      </c>
      <c r="D152" s="427"/>
      <c r="E152" s="35" t="s">
        <v>160</v>
      </c>
      <c r="F152" s="426"/>
      <c r="G152" s="426"/>
      <c r="H152" s="427"/>
      <c r="I152" s="233" t="s">
        <v>152</v>
      </c>
      <c r="J152" s="233"/>
      <c r="K152" s="269"/>
    </row>
    <row r="153" spans="2:11" ht="15.95" customHeight="1" thickBot="1">
      <c r="B153" s="476" t="s">
        <v>161</v>
      </c>
      <c r="C153" s="477"/>
      <c r="D153" s="478" t="s">
        <v>162</v>
      </c>
      <c r="E153" s="479"/>
      <c r="F153" s="479"/>
      <c r="G153" s="479"/>
      <c r="H153" s="479"/>
      <c r="I153" s="479"/>
      <c r="J153" s="479"/>
      <c r="K153" s="480"/>
    </row>
    <row r="154" spans="2:11" ht="15.95" customHeight="1">
      <c r="B154" s="79" t="s">
        <v>153</v>
      </c>
      <c r="C154" s="234">
        <v>0</v>
      </c>
      <c r="D154" s="235" t="s">
        <v>163</v>
      </c>
      <c r="E154" s="235" t="s">
        <v>164</v>
      </c>
      <c r="F154" s="204" t="s">
        <v>165</v>
      </c>
      <c r="G154" s="236" t="s">
        <v>166</v>
      </c>
      <c r="H154" s="481" t="s">
        <v>167</v>
      </c>
      <c r="I154" s="237" t="s">
        <v>168</v>
      </c>
      <c r="J154" s="77" t="s">
        <v>169</v>
      </c>
      <c r="K154" s="77"/>
    </row>
    <row r="155" spans="2:11" ht="15.95" customHeight="1" thickBot="1">
      <c r="B155" s="71" t="s">
        <v>170</v>
      </c>
      <c r="C155" s="238">
        <v>0</v>
      </c>
      <c r="D155" s="239" t="s">
        <v>171</v>
      </c>
      <c r="E155" s="239" t="s">
        <v>172</v>
      </c>
      <c r="F155" s="240" t="s">
        <v>173</v>
      </c>
      <c r="G155" s="203" t="s">
        <v>174</v>
      </c>
      <c r="H155" s="482"/>
      <c r="I155" s="241" t="s">
        <v>175</v>
      </c>
      <c r="J155" s="242" t="s">
        <v>176</v>
      </c>
      <c r="K155" s="54" t="s">
        <v>177</v>
      </c>
    </row>
    <row r="156" spans="2:11" ht="15.95" customHeight="1" thickBot="1">
      <c r="B156" s="47" t="s">
        <v>178</v>
      </c>
      <c r="C156" s="243">
        <f>C155-1</f>
        <v>-1</v>
      </c>
      <c r="D156" s="244">
        <v>0.7</v>
      </c>
      <c r="E156" s="244">
        <v>13</v>
      </c>
      <c r="F156" s="245">
        <v>0</v>
      </c>
      <c r="G156" s="244">
        <v>0</v>
      </c>
      <c r="H156" s="244">
        <v>0</v>
      </c>
      <c r="I156" s="244">
        <v>0</v>
      </c>
      <c r="J156" s="245">
        <v>0</v>
      </c>
      <c r="K156" s="246">
        <v>0</v>
      </c>
    </row>
    <row r="157" spans="2:11" ht="15.95" customHeight="1" thickBot="1">
      <c r="B157" s="483" t="s">
        <v>179</v>
      </c>
      <c r="C157" s="484"/>
      <c r="D157" s="478" t="s">
        <v>180</v>
      </c>
      <c r="E157" s="479"/>
      <c r="F157" s="479"/>
      <c r="G157" s="479"/>
      <c r="H157" s="479"/>
      <c r="I157" s="479"/>
      <c r="J157" s="479"/>
      <c r="K157" s="480"/>
    </row>
    <row r="158" spans="2:11" ht="15.95" customHeight="1">
      <c r="B158" s="481" t="s">
        <v>181</v>
      </c>
      <c r="C158" s="485" t="s">
        <v>182</v>
      </c>
      <c r="D158" s="485" t="s">
        <v>163</v>
      </c>
      <c r="E158" s="481" t="s">
        <v>164</v>
      </c>
      <c r="F158" s="487" t="s">
        <v>165</v>
      </c>
      <c r="G158" s="485" t="s">
        <v>166</v>
      </c>
      <c r="H158" s="481" t="s">
        <v>183</v>
      </c>
      <c r="I158" s="489" t="s">
        <v>168</v>
      </c>
      <c r="J158" s="489" t="s">
        <v>169</v>
      </c>
      <c r="K158" s="481" t="s">
        <v>184</v>
      </c>
    </row>
    <row r="159" spans="2:11" ht="15.95" customHeight="1" thickBot="1">
      <c r="B159" s="482"/>
      <c r="C159" s="486"/>
      <c r="D159" s="486"/>
      <c r="E159" s="482"/>
      <c r="F159" s="488"/>
      <c r="G159" s="486"/>
      <c r="H159" s="482"/>
      <c r="I159" s="490"/>
      <c r="J159" s="490"/>
      <c r="K159" s="482"/>
    </row>
    <row r="160" spans="2:11" ht="15.95" customHeight="1">
      <c r="B160" s="247"/>
      <c r="C160" s="248">
        <f>0</f>
        <v>0</v>
      </c>
      <c r="D160" s="249">
        <f>IF(OR(B160=0,B160=P137), 0, ROUND((C160)*D156,0))</f>
        <v>0</v>
      </c>
      <c r="E160" s="250">
        <f>IF(OR(B160=0, B160=P137), 0, ROUND(C155*E156,0))</f>
        <v>0</v>
      </c>
      <c r="F160" s="249">
        <f>IF(OR(B160=0,B160=P137),0,F156)</f>
        <v>0</v>
      </c>
      <c r="G160" s="251">
        <f>IF(OR(B160=0,B160=P137), 0, (C156*G156))</f>
        <v>0</v>
      </c>
      <c r="H160" s="250">
        <f>IF(OR(B160=0,B160=P137), 0, ROUND(((C155-2)*H156+(2*H156*0.75)),0))</f>
        <v>0</v>
      </c>
      <c r="I160" s="249">
        <f>IF(OR(B160=0,B160=P137),0,I156)</f>
        <v>0</v>
      </c>
      <c r="J160" s="249">
        <f>IF(OR(B160="PI/PD",B160="Co-I",B160="Co-PI",B160="Postdoctoral Associate",B160="Other Key Person",B160="Technician",B160="Secretarial/Clerical",B160="Consultant/Advisor (WVU-Affiliated)"),J156,IF(OR(B160="Graduate Student",B160="Undergraduate Student/Hourly Student Worker"),K156,0))</f>
        <v>0</v>
      </c>
      <c r="K160" s="252">
        <f>SUM(D160:J160)</f>
        <v>0</v>
      </c>
    </row>
    <row r="161" spans="2:11" ht="15.95" customHeight="1">
      <c r="B161" s="253"/>
      <c r="C161" s="254">
        <v>0</v>
      </c>
      <c r="D161" s="255">
        <f>IF(B161=0, 0, ROUND((C161)*D156,0))</f>
        <v>0</v>
      </c>
      <c r="E161" s="256">
        <f>IF(B161=0, 0, ROUND(C155*E156,0))</f>
        <v>0</v>
      </c>
      <c r="F161" s="255">
        <f>IF(OR(B161=0,B161=P137),0,F156)</f>
        <v>0</v>
      </c>
      <c r="G161" s="257">
        <f>IF(B161=0, 0, (C156*G156))</f>
        <v>0</v>
      </c>
      <c r="H161" s="256">
        <f>IF(B161=0, 0, ROUND(((C155-2)*H156+(2*H156*0.75)),0))</f>
        <v>0</v>
      </c>
      <c r="I161" s="255">
        <f>IF(B161=0,0,I156)</f>
        <v>0</v>
      </c>
      <c r="J161" s="255">
        <f>IF(OR(B161="PI/PD",B161="Co-I",B161="Co-PI",B161="Postdoctoral Associate",B161="Other Key Person",B161="Technician",B161="Secretarial/Clerical",B161="Consultant/Advisor (WVU-Affiliated)"),J156,IF(OR(B161="Graduate Student",B161="Undergraduate Student/Hourly Student Worker"),K156,0))</f>
        <v>0</v>
      </c>
      <c r="K161" s="258">
        <f>SUM(D161:J161)</f>
        <v>0</v>
      </c>
    </row>
    <row r="162" spans="2:11" ht="15.95" customHeight="1">
      <c r="B162" s="253"/>
      <c r="C162" s="254">
        <v>0</v>
      </c>
      <c r="D162" s="255">
        <f>IF(B162=0, 0, ROUND((C162)*D156,0))</f>
        <v>0</v>
      </c>
      <c r="E162" s="256">
        <f>IF(B162=0, 0, ROUND(C155*E156,0))</f>
        <v>0</v>
      </c>
      <c r="F162" s="255">
        <f>IF(OR(B162=0,B162=P137),0,F156)</f>
        <v>0</v>
      </c>
      <c r="G162" s="257">
        <f>IF(B162=0, 0, (C156*G156))</f>
        <v>0</v>
      </c>
      <c r="H162" s="256">
        <f>IF(B162=0, 0, ROUND(((C155-2)*H156+(2*H156*0.75)),0))</f>
        <v>0</v>
      </c>
      <c r="I162" s="255">
        <f>IF(B162=0,0,I156)</f>
        <v>0</v>
      </c>
      <c r="J162" s="255">
        <f>IF(OR(B162="PI/PD",B162="Co-I",B162="Co-PI",B162="Postdoctoral Associate",B162="Other Key Person",B162="Technician",B162="Secretarial/Clerical",B162="Consultant/Advisor (WVU-Affiliated)"),J156,IF(OR(B162="Graduate Student",B162="Undergraduate Student/Hourly Student Worker"),K156,0))</f>
        <v>0</v>
      </c>
      <c r="K162" s="258">
        <f>SUM(D162:J162)</f>
        <v>0</v>
      </c>
    </row>
    <row r="163" spans="2:11" ht="15.95" customHeight="1">
      <c r="B163" s="253"/>
      <c r="C163" s="254">
        <v>0</v>
      </c>
      <c r="D163" s="255">
        <f>IF(B163=0, 0, ROUND((C163)*D156,0))</f>
        <v>0</v>
      </c>
      <c r="E163" s="256">
        <f>IF(B163=0, 0, ROUND(C155*E156,0))</f>
        <v>0</v>
      </c>
      <c r="F163" s="255">
        <f>IF(OR(B163=0,B163=P137),0,F156)</f>
        <v>0</v>
      </c>
      <c r="G163" s="257">
        <f>IF(B163=0, 0, (C156*G156))</f>
        <v>0</v>
      </c>
      <c r="H163" s="256">
        <f>IF(B163=0, 0, ROUND(((C155-2)*H156+(2*H156*0.75)),0))</f>
        <v>0</v>
      </c>
      <c r="I163" s="255">
        <f>IF(B163=0,0,I156)</f>
        <v>0</v>
      </c>
      <c r="J163" s="255">
        <f>IF(OR(B163="PI/PD",B163="Co-I",B163="Co-PI",B163="Postdoctoral Associate",B163="Other Key Person",B163="Technician",B163="Secretarial/Clerical",B163="Consultant/Advisor (WVU-Affiliated)"),J156,IF(OR(B163="Graduate Student",B163="Undergraduate Student/Hourly Student Worker"),K156,0))</f>
        <v>0</v>
      </c>
      <c r="K163" s="258">
        <f>SUM(D163:J163)</f>
        <v>0</v>
      </c>
    </row>
    <row r="164" spans="2:11" ht="15.95" customHeight="1">
      <c r="B164" s="259"/>
      <c r="C164" s="260">
        <v>0</v>
      </c>
      <c r="D164" s="261">
        <f>IF(B164=0, 0, ROUND((C164)*D156,0))</f>
        <v>0</v>
      </c>
      <c r="E164" s="262">
        <f>IF(B164=0, 0, ROUND(C155*E156,0))</f>
        <v>0</v>
      </c>
      <c r="F164" s="261">
        <f>IF(OR(B164=0,B164=P137),0,F156)</f>
        <v>0</v>
      </c>
      <c r="G164" s="263">
        <f>IF(B164=0, 0, (C156*G156))</f>
        <v>0</v>
      </c>
      <c r="H164" s="262">
        <f>IF(B164=0, 0, ROUND(((C155-2)*H156+(2*H156*0.75)),0))</f>
        <v>0</v>
      </c>
      <c r="I164" s="261">
        <f>IF(B164=0,0,I156)</f>
        <v>0</v>
      </c>
      <c r="J164" s="261">
        <f>IF(OR(B164="PI/PD",B164="Co-I",B164="Co-PI",B164="Postdoctoral Associate",B164="Other Key Person",B164="Technician",B164="Secretarial/Clerical",B164="Consultant/Advisor (WVU-Affiliated)"),J156,IF(OR(B164="Graduate Student",B164="Undergraduate Student/Hourly Student Worker"),K156,0))</f>
        <v>0</v>
      </c>
      <c r="K164" s="264">
        <f>SUM(D164:J164)</f>
        <v>0</v>
      </c>
    </row>
    <row r="165" spans="2:11" ht="15.95" customHeight="1" thickBot="1">
      <c r="B165" s="265" t="s">
        <v>185</v>
      </c>
      <c r="C165" s="266"/>
      <c r="D165" s="267">
        <f t="shared" ref="D165:H165" si="10">SUM(D160:D164)</f>
        <v>0</v>
      </c>
      <c r="E165" s="266">
        <f t="shared" si="10"/>
        <v>0</v>
      </c>
      <c r="F165" s="267">
        <f t="shared" si="10"/>
        <v>0</v>
      </c>
      <c r="G165" s="267">
        <f t="shared" si="10"/>
        <v>0</v>
      </c>
      <c r="H165" s="267">
        <f t="shared" si="10"/>
        <v>0</v>
      </c>
      <c r="I165" s="267">
        <f>SUM(I160:I164)</f>
        <v>0</v>
      </c>
      <c r="J165" s="267">
        <f>SUM(J160:J164)</f>
        <v>0</v>
      </c>
      <c r="K165" s="268">
        <f>SUM(C165:J165)</f>
        <v>0</v>
      </c>
    </row>
    <row r="166" spans="2:11" ht="15.95" customHeight="1">
      <c r="B166" s="207"/>
      <c r="C166" s="207"/>
      <c r="D166" s="207"/>
      <c r="E166" s="207"/>
      <c r="F166" s="207"/>
      <c r="G166" s="207"/>
      <c r="H166" s="207"/>
      <c r="I166" s="207"/>
      <c r="J166" s="207"/>
      <c r="K166" s="207"/>
    </row>
    <row r="167" spans="2:11" ht="15.95" customHeight="1" thickBot="1">
      <c r="B167" s="207"/>
      <c r="C167" s="207"/>
      <c r="D167" s="207"/>
      <c r="E167" s="207"/>
      <c r="F167" s="207"/>
      <c r="G167" s="207"/>
      <c r="H167" s="207"/>
      <c r="I167" s="207"/>
      <c r="J167" s="207"/>
      <c r="K167" s="207"/>
    </row>
    <row r="168" spans="2:11" ht="15.95" customHeight="1" thickBot="1">
      <c r="B168" s="232" t="s">
        <v>158</v>
      </c>
      <c r="C168" s="426" t="s">
        <v>194</v>
      </c>
      <c r="D168" s="427"/>
      <c r="E168" s="35" t="s">
        <v>160</v>
      </c>
      <c r="F168" s="426"/>
      <c r="G168" s="426"/>
      <c r="H168" s="427"/>
      <c r="I168" s="233" t="s">
        <v>152</v>
      </c>
      <c r="J168" s="233"/>
      <c r="K168" s="269"/>
    </row>
    <row r="169" spans="2:11" ht="15.95" customHeight="1" thickBot="1">
      <c r="B169" s="476" t="s">
        <v>161</v>
      </c>
      <c r="C169" s="477"/>
      <c r="D169" s="478" t="s">
        <v>162</v>
      </c>
      <c r="E169" s="479"/>
      <c r="F169" s="479"/>
      <c r="G169" s="479"/>
      <c r="H169" s="479"/>
      <c r="I169" s="479"/>
      <c r="J169" s="479"/>
      <c r="K169" s="480"/>
    </row>
    <row r="170" spans="2:11" ht="15.95" customHeight="1">
      <c r="B170" s="79" t="s">
        <v>153</v>
      </c>
      <c r="C170" s="234">
        <v>0</v>
      </c>
      <c r="D170" s="235" t="s">
        <v>163</v>
      </c>
      <c r="E170" s="235" t="s">
        <v>164</v>
      </c>
      <c r="F170" s="204" t="s">
        <v>165</v>
      </c>
      <c r="G170" s="236" t="s">
        <v>166</v>
      </c>
      <c r="H170" s="481" t="s">
        <v>167</v>
      </c>
      <c r="I170" s="237" t="s">
        <v>168</v>
      </c>
      <c r="J170" s="77" t="s">
        <v>169</v>
      </c>
      <c r="K170" s="77"/>
    </row>
    <row r="171" spans="2:11" ht="15.95" customHeight="1" thickBot="1">
      <c r="B171" s="71" t="s">
        <v>170</v>
      </c>
      <c r="C171" s="238">
        <v>0</v>
      </c>
      <c r="D171" s="239" t="s">
        <v>171</v>
      </c>
      <c r="E171" s="239" t="s">
        <v>172</v>
      </c>
      <c r="F171" s="240" t="s">
        <v>173</v>
      </c>
      <c r="G171" s="203" t="s">
        <v>174</v>
      </c>
      <c r="H171" s="482"/>
      <c r="I171" s="241" t="s">
        <v>175</v>
      </c>
      <c r="J171" s="242" t="s">
        <v>176</v>
      </c>
      <c r="K171" s="54" t="s">
        <v>177</v>
      </c>
    </row>
    <row r="172" spans="2:11" ht="15.95" customHeight="1" thickBot="1">
      <c r="B172" s="47" t="s">
        <v>178</v>
      </c>
      <c r="C172" s="243">
        <f>C171-1</f>
        <v>-1</v>
      </c>
      <c r="D172" s="244">
        <v>0.7</v>
      </c>
      <c r="E172" s="244">
        <v>13</v>
      </c>
      <c r="F172" s="245">
        <v>0</v>
      </c>
      <c r="G172" s="244">
        <v>0</v>
      </c>
      <c r="H172" s="244">
        <v>0</v>
      </c>
      <c r="I172" s="244">
        <v>0</v>
      </c>
      <c r="J172" s="245">
        <v>0</v>
      </c>
      <c r="K172" s="246">
        <v>0</v>
      </c>
    </row>
    <row r="173" spans="2:11" ht="15.95" customHeight="1" thickBot="1">
      <c r="B173" s="483" t="s">
        <v>179</v>
      </c>
      <c r="C173" s="484"/>
      <c r="D173" s="478" t="s">
        <v>180</v>
      </c>
      <c r="E173" s="479"/>
      <c r="F173" s="479"/>
      <c r="G173" s="479"/>
      <c r="H173" s="479"/>
      <c r="I173" s="479"/>
      <c r="J173" s="479"/>
      <c r="K173" s="480"/>
    </row>
    <row r="174" spans="2:11" ht="15.95" customHeight="1">
      <c r="B174" s="481" t="s">
        <v>181</v>
      </c>
      <c r="C174" s="485" t="s">
        <v>182</v>
      </c>
      <c r="D174" s="485" t="s">
        <v>163</v>
      </c>
      <c r="E174" s="481" t="s">
        <v>164</v>
      </c>
      <c r="F174" s="487" t="s">
        <v>165</v>
      </c>
      <c r="G174" s="485" t="s">
        <v>166</v>
      </c>
      <c r="H174" s="481" t="s">
        <v>183</v>
      </c>
      <c r="I174" s="489" t="s">
        <v>168</v>
      </c>
      <c r="J174" s="489" t="s">
        <v>169</v>
      </c>
      <c r="K174" s="481" t="s">
        <v>184</v>
      </c>
    </row>
    <row r="175" spans="2:11" ht="15.95" customHeight="1" thickBot="1">
      <c r="B175" s="482"/>
      <c r="C175" s="486"/>
      <c r="D175" s="486"/>
      <c r="E175" s="482"/>
      <c r="F175" s="488"/>
      <c r="G175" s="486"/>
      <c r="H175" s="482"/>
      <c r="I175" s="490"/>
      <c r="J175" s="490"/>
      <c r="K175" s="482"/>
    </row>
    <row r="176" spans="2:11" ht="15.95" customHeight="1">
      <c r="B176" s="247"/>
      <c r="C176" s="248">
        <f>0</f>
        <v>0</v>
      </c>
      <c r="D176" s="249">
        <f>IF(OR(B176=0,B176=P153), 0, ROUND((C176)*D172,0))</f>
        <v>0</v>
      </c>
      <c r="E176" s="250">
        <f>IF(OR(B176=0, B176=P153), 0, ROUND(C171*E172,0))</f>
        <v>0</v>
      </c>
      <c r="F176" s="249">
        <f>IF(OR(B176=0,B176=P153),0,F172)</f>
        <v>0</v>
      </c>
      <c r="G176" s="251">
        <f>IF(OR(B176=0,B176=P153), 0, (C172*G172))</f>
        <v>0</v>
      </c>
      <c r="H176" s="250">
        <f>IF(OR(B176=0,B176=P153), 0, ROUND(((C171-2)*H172+(2*H172*0.75)),0))</f>
        <v>0</v>
      </c>
      <c r="I176" s="249">
        <f>IF(OR(B176=0,B176=P153),0,I172)</f>
        <v>0</v>
      </c>
      <c r="J176" s="249">
        <f>IF(OR(B176="PI/PD",B176="Co-I",B176="Co-PI",B176="Postdoctoral Associate",B176="Other Key Person",B176="Technician",B176="Secretarial/Clerical",B176="Consultant/Advisor (WVU-Affiliated)"),J172,IF(OR(B176="Graduate Student",B176="Undergraduate Student/Hourly Student Worker"),K172,0))</f>
        <v>0</v>
      </c>
      <c r="K176" s="252">
        <f>SUM(D176:J176)</f>
        <v>0</v>
      </c>
    </row>
    <row r="177" spans="2:11" ht="15.95" customHeight="1">
      <c r="B177" s="253"/>
      <c r="C177" s="254">
        <v>0</v>
      </c>
      <c r="D177" s="255">
        <f>IF(B177=0, 0, ROUND((C177)*D172,0))</f>
        <v>0</v>
      </c>
      <c r="E177" s="256">
        <f>IF(B177=0, 0, ROUND(C171*E172,0))</f>
        <v>0</v>
      </c>
      <c r="F177" s="255">
        <f>IF(OR(B177=0,B177=P153),0,F172)</f>
        <v>0</v>
      </c>
      <c r="G177" s="257">
        <f>IF(B177=0, 0, (C172*G172))</f>
        <v>0</v>
      </c>
      <c r="H177" s="256">
        <f>IF(B177=0, 0, ROUND(((C171-2)*H172+(2*H172*0.75)),0))</f>
        <v>0</v>
      </c>
      <c r="I177" s="255">
        <f>IF(B177=0,0,I172)</f>
        <v>0</v>
      </c>
      <c r="J177" s="255">
        <f>IF(OR(B177="PI/PD",B177="Co-I",B177="Co-PI",B177="Postdoctoral Associate",B177="Other Key Person",B177="Technician",B177="Secretarial/Clerical",B177="Consultant/Advisor (WVU-Affiliated)"),J172,IF(OR(B177="Graduate Student",B177="Undergraduate Student/Hourly Student Worker"),K172,0))</f>
        <v>0</v>
      </c>
      <c r="K177" s="258">
        <f>SUM(D177:J177)</f>
        <v>0</v>
      </c>
    </row>
    <row r="178" spans="2:11" ht="15.95" customHeight="1">
      <c r="B178" s="253"/>
      <c r="C178" s="254">
        <v>0</v>
      </c>
      <c r="D178" s="255">
        <f>IF(B178=0, 0, ROUND((C178)*D172,0))</f>
        <v>0</v>
      </c>
      <c r="E178" s="256">
        <f>IF(B178=0, 0, ROUND(C171*E172,0))</f>
        <v>0</v>
      </c>
      <c r="F178" s="255">
        <f>IF(OR(B178=0,B178=P153),0,F172)</f>
        <v>0</v>
      </c>
      <c r="G178" s="257">
        <f>IF(B178=0, 0, (C172*G172))</f>
        <v>0</v>
      </c>
      <c r="H178" s="256">
        <f>IF(B178=0, 0, ROUND(((C171-2)*H172+(2*H172*0.75)),0))</f>
        <v>0</v>
      </c>
      <c r="I178" s="255">
        <f>IF(B178=0,0,I172)</f>
        <v>0</v>
      </c>
      <c r="J178" s="255">
        <f>IF(OR(B178="PI/PD",B178="Co-I",B178="Co-PI",B178="Postdoctoral Associate",B178="Other Key Person",B178="Technician",B178="Secretarial/Clerical",B178="Consultant/Advisor (WVU-Affiliated)"),J172,IF(OR(B178="Graduate Student",B178="Undergraduate Student/Hourly Student Worker"),K172,0))</f>
        <v>0</v>
      </c>
      <c r="K178" s="258">
        <f>SUM(D178:J178)</f>
        <v>0</v>
      </c>
    </row>
    <row r="179" spans="2:11" ht="15.95" customHeight="1">
      <c r="B179" s="253"/>
      <c r="C179" s="254">
        <v>0</v>
      </c>
      <c r="D179" s="255">
        <f>IF(B179=0, 0, ROUND((C179)*D172,0))</f>
        <v>0</v>
      </c>
      <c r="E179" s="256">
        <f>IF(B179=0, 0, ROUND(C171*E172,0))</f>
        <v>0</v>
      </c>
      <c r="F179" s="255">
        <f>IF(OR(B179=0,B179=P153),0,F172)</f>
        <v>0</v>
      </c>
      <c r="G179" s="257">
        <f>IF(B179=0, 0, (C172*G172))</f>
        <v>0</v>
      </c>
      <c r="H179" s="256">
        <f>IF(B179=0, 0, ROUND(((C171-2)*H172+(2*H172*0.75)),0))</f>
        <v>0</v>
      </c>
      <c r="I179" s="255">
        <f>IF(B179=0,0,I172)</f>
        <v>0</v>
      </c>
      <c r="J179" s="255">
        <f>IF(OR(B179="PI/PD",B179="Co-I",B179="Co-PI",B179="Postdoctoral Associate",B179="Other Key Person",B179="Technician",B179="Secretarial/Clerical",B179="Consultant/Advisor (WVU-Affiliated)"),J172,IF(OR(B179="Graduate Student",B179="Undergraduate Student/Hourly Student Worker"),K172,0))</f>
        <v>0</v>
      </c>
      <c r="K179" s="258">
        <f>SUM(D179:J179)</f>
        <v>0</v>
      </c>
    </row>
    <row r="180" spans="2:11" ht="15.95" customHeight="1">
      <c r="B180" s="259"/>
      <c r="C180" s="260">
        <v>0</v>
      </c>
      <c r="D180" s="261">
        <f>IF(B180=0, 0, ROUND((C180)*D172,0))</f>
        <v>0</v>
      </c>
      <c r="E180" s="262">
        <f>IF(B180=0, 0, ROUND(C171*E172,0))</f>
        <v>0</v>
      </c>
      <c r="F180" s="261">
        <f>IF(OR(B180=0,B180=P153),0,F172)</f>
        <v>0</v>
      </c>
      <c r="G180" s="263">
        <f>IF(B180=0, 0, (C172*G172))</f>
        <v>0</v>
      </c>
      <c r="H180" s="262">
        <f>IF(B180=0, 0, ROUND(((C171-2)*H172+(2*H172*0.75)),0))</f>
        <v>0</v>
      </c>
      <c r="I180" s="261">
        <f>IF(B180=0,0,I172)</f>
        <v>0</v>
      </c>
      <c r="J180" s="261">
        <f>IF(OR(B180="PI/PD",B180="Co-I",B180="Co-PI",B180="Postdoctoral Associate",B180="Other Key Person",B180="Technician",B180="Secretarial/Clerical",B180="Consultant/Advisor (WVU-Affiliated)"),J172,IF(OR(B180="Graduate Student",B180="Undergraduate Student/Hourly Student Worker"),K172,0))</f>
        <v>0</v>
      </c>
      <c r="K180" s="264">
        <f>SUM(D180:J180)</f>
        <v>0</v>
      </c>
    </row>
    <row r="181" spans="2:11" ht="15.95" customHeight="1" thickBot="1">
      <c r="B181" s="265" t="s">
        <v>185</v>
      </c>
      <c r="C181" s="266"/>
      <c r="D181" s="267">
        <f t="shared" ref="D181:H181" si="11">SUM(D176:D180)</f>
        <v>0</v>
      </c>
      <c r="E181" s="266">
        <f t="shared" si="11"/>
        <v>0</v>
      </c>
      <c r="F181" s="267">
        <f t="shared" si="11"/>
        <v>0</v>
      </c>
      <c r="G181" s="267">
        <f t="shared" si="11"/>
        <v>0</v>
      </c>
      <c r="H181" s="267">
        <f t="shared" si="11"/>
        <v>0</v>
      </c>
      <c r="I181" s="267">
        <f>SUM(I176:I180)</f>
        <v>0</v>
      </c>
      <c r="J181" s="267">
        <f>SUM(J176:J180)</f>
        <v>0</v>
      </c>
      <c r="K181" s="268">
        <f>SUM(C181:J181)</f>
        <v>0</v>
      </c>
    </row>
    <row r="182" spans="2:11" ht="15.95" customHeight="1">
      <c r="B182" s="40"/>
      <c r="C182" s="40"/>
      <c r="D182" s="40"/>
      <c r="E182" s="40"/>
      <c r="F182" s="40"/>
      <c r="G182" s="40"/>
      <c r="H182" s="40"/>
      <c r="I182" s="40"/>
      <c r="J182" s="40"/>
      <c r="K182" s="40"/>
    </row>
    <row r="183" spans="2:11" ht="15.95" customHeight="1" thickBot="1"/>
    <row r="184" spans="2:11" ht="15.95" customHeight="1" thickBot="1">
      <c r="B184" s="232" t="s">
        <v>158</v>
      </c>
      <c r="C184" s="426" t="s">
        <v>195</v>
      </c>
      <c r="D184" s="427"/>
      <c r="E184" s="35" t="s">
        <v>160</v>
      </c>
      <c r="F184" s="426"/>
      <c r="G184" s="426"/>
      <c r="H184" s="427"/>
      <c r="I184" s="48" t="s">
        <v>152</v>
      </c>
      <c r="J184" s="233"/>
      <c r="K184" s="359"/>
    </row>
    <row r="185" spans="2:11" ht="15.95" customHeight="1" thickBot="1">
      <c r="B185" s="476" t="s">
        <v>161</v>
      </c>
      <c r="C185" s="477"/>
      <c r="D185" s="478" t="s">
        <v>162</v>
      </c>
      <c r="E185" s="479"/>
      <c r="F185" s="479"/>
      <c r="G185" s="479"/>
      <c r="H185" s="479"/>
      <c r="I185" s="479"/>
      <c r="J185" s="479"/>
      <c r="K185" s="480"/>
    </row>
    <row r="186" spans="2:11" ht="15.95" customHeight="1">
      <c r="B186" s="79" t="s">
        <v>153</v>
      </c>
      <c r="C186" s="234">
        <v>0</v>
      </c>
      <c r="D186" s="235" t="s">
        <v>163</v>
      </c>
      <c r="E186" s="235" t="s">
        <v>164</v>
      </c>
      <c r="F186" s="204" t="s">
        <v>165</v>
      </c>
      <c r="G186" s="236" t="s">
        <v>166</v>
      </c>
      <c r="H186" s="481" t="s">
        <v>167</v>
      </c>
      <c r="I186" s="237" t="s">
        <v>168</v>
      </c>
      <c r="J186" s="77" t="s">
        <v>169</v>
      </c>
      <c r="K186" s="77"/>
    </row>
    <row r="187" spans="2:11" ht="15.95" customHeight="1" thickBot="1">
      <c r="B187" s="71" t="s">
        <v>170</v>
      </c>
      <c r="C187" s="238">
        <v>0</v>
      </c>
      <c r="D187" s="239" t="s">
        <v>171</v>
      </c>
      <c r="E187" s="239" t="s">
        <v>172</v>
      </c>
      <c r="F187" s="240" t="s">
        <v>173</v>
      </c>
      <c r="G187" s="203" t="s">
        <v>174</v>
      </c>
      <c r="H187" s="482"/>
      <c r="I187" s="241" t="s">
        <v>175</v>
      </c>
      <c r="J187" s="242" t="s">
        <v>176</v>
      </c>
      <c r="K187" s="54" t="s">
        <v>177</v>
      </c>
    </row>
    <row r="188" spans="2:11" ht="15.95" customHeight="1" thickBot="1">
      <c r="B188" s="47" t="s">
        <v>178</v>
      </c>
      <c r="C188" s="243">
        <f>C187-1</f>
        <v>-1</v>
      </c>
      <c r="D188" s="244">
        <v>0.7</v>
      </c>
      <c r="E188" s="244">
        <v>13</v>
      </c>
      <c r="F188" s="245">
        <v>0</v>
      </c>
      <c r="G188" s="244">
        <v>0</v>
      </c>
      <c r="H188" s="244">
        <v>0</v>
      </c>
      <c r="I188" s="244">
        <v>0</v>
      </c>
      <c r="J188" s="245">
        <v>0</v>
      </c>
      <c r="K188" s="246">
        <v>0</v>
      </c>
    </row>
    <row r="189" spans="2:11" ht="15.95" customHeight="1" thickBot="1">
      <c r="B189" s="483" t="s">
        <v>179</v>
      </c>
      <c r="C189" s="484"/>
      <c r="D189" s="478" t="s">
        <v>180</v>
      </c>
      <c r="E189" s="479"/>
      <c r="F189" s="479"/>
      <c r="G189" s="479"/>
      <c r="H189" s="479"/>
      <c r="I189" s="479"/>
      <c r="J189" s="479"/>
      <c r="K189" s="480"/>
    </row>
    <row r="190" spans="2:11" ht="15.95" customHeight="1">
      <c r="B190" s="481" t="s">
        <v>181</v>
      </c>
      <c r="C190" s="485" t="s">
        <v>182</v>
      </c>
      <c r="D190" s="485" t="s">
        <v>163</v>
      </c>
      <c r="E190" s="481" t="s">
        <v>164</v>
      </c>
      <c r="F190" s="487" t="s">
        <v>165</v>
      </c>
      <c r="G190" s="485" t="s">
        <v>166</v>
      </c>
      <c r="H190" s="481" t="s">
        <v>183</v>
      </c>
      <c r="I190" s="489" t="s">
        <v>168</v>
      </c>
      <c r="J190" s="489" t="s">
        <v>169</v>
      </c>
      <c r="K190" s="481" t="s">
        <v>184</v>
      </c>
    </row>
    <row r="191" spans="2:11" ht="15.95" customHeight="1" thickBot="1">
      <c r="B191" s="482"/>
      <c r="C191" s="486"/>
      <c r="D191" s="486"/>
      <c r="E191" s="482"/>
      <c r="F191" s="488"/>
      <c r="G191" s="486"/>
      <c r="H191" s="482"/>
      <c r="I191" s="490"/>
      <c r="J191" s="490"/>
      <c r="K191" s="482"/>
    </row>
    <row r="192" spans="2:11" ht="15.95" customHeight="1">
      <c r="B192" s="247"/>
      <c r="C192" s="248">
        <f>0</f>
        <v>0</v>
      </c>
      <c r="D192" s="249">
        <f>IF(OR(B192=0,B192=P164), 0, ROUND((C192)*D188,0))</f>
        <v>0</v>
      </c>
      <c r="E192" s="250">
        <f>IF(OR(B192=0, B192=P164), 0, ROUND(C187*E188,0))</f>
        <v>0</v>
      </c>
      <c r="F192" s="249">
        <f>IF(OR(B192=0,B192=P164),0,F188)</f>
        <v>0</v>
      </c>
      <c r="G192" s="251">
        <f>IF(OR(B192=0,B192=P164), 0, (C188*G188))</f>
        <v>0</v>
      </c>
      <c r="H192" s="250">
        <f>IF(OR(B192=0,B192=P164), 0, ROUND(((C187-2)*H188+(2*H188*0.75)),0))</f>
        <v>0</v>
      </c>
      <c r="I192" s="249">
        <f>IF(OR(B192=0,B192=P164),0,I188)</f>
        <v>0</v>
      </c>
      <c r="J192" s="249">
        <f>IF(OR(B192="PI/PD",B192="Co-I",B192="Co-PI",B192="Postdoctoral Associate",B192="Other Key Person",B192="Technician",B192="Secretarial/Clerical",B192="Consultant/Advisor (WVU-Affiliated)"),J188,IF(OR(B192="Graduate Student",B192="Undergraduate Student/Hourly Student Worker"),K188,0))</f>
        <v>0</v>
      </c>
      <c r="K192" s="252">
        <f>SUM(D192:J192)</f>
        <v>0</v>
      </c>
    </row>
    <row r="193" spans="2:11" ht="15.95" customHeight="1">
      <c r="B193" s="253"/>
      <c r="C193" s="254">
        <v>0</v>
      </c>
      <c r="D193" s="255">
        <f>IF(B193=0, 0, ROUND((C193)*D188,0))</f>
        <v>0</v>
      </c>
      <c r="E193" s="256">
        <f>IF(B193=0, 0, ROUND(C187*E188,0))</f>
        <v>0</v>
      </c>
      <c r="F193" s="255">
        <f>IF(OR(B193=0,B193=P164),0,F188)</f>
        <v>0</v>
      </c>
      <c r="G193" s="257">
        <f>IF(B193=0, 0, (C188*G188))</f>
        <v>0</v>
      </c>
      <c r="H193" s="256">
        <f>IF(B193=0, 0, ROUND(((C187-2)*H188+(2*H188*0.75)),0))</f>
        <v>0</v>
      </c>
      <c r="I193" s="255">
        <f>IF(B193=0,0,I188)</f>
        <v>0</v>
      </c>
      <c r="J193" s="255">
        <f>IF(OR(B193="PI/PD",B193="Co-I",B193="Co-PI",B193="Postdoctoral Associate",B193="Other Key Person",B193="Technician",B193="Secretarial/Clerical",B193="Consultant/Advisor (WVU-Affiliated)"),J188,IF(OR(B193="Graduate Student",B193="Undergraduate Student/Hourly Student Worker"),K188,0))</f>
        <v>0</v>
      </c>
      <c r="K193" s="258">
        <f>SUM(D193:J193)</f>
        <v>0</v>
      </c>
    </row>
    <row r="194" spans="2:11" ht="15.95" customHeight="1">
      <c r="B194" s="253"/>
      <c r="C194" s="254">
        <v>0</v>
      </c>
      <c r="D194" s="255">
        <f>IF(B194=0, 0, ROUND((C194)*D188,0))</f>
        <v>0</v>
      </c>
      <c r="E194" s="256">
        <f>IF(B194=0, 0, ROUND(C187*E188,0))</f>
        <v>0</v>
      </c>
      <c r="F194" s="255">
        <f>IF(OR(B194=0,B194=P164),0,F188)</f>
        <v>0</v>
      </c>
      <c r="G194" s="257">
        <f>IF(B194=0, 0, (C188*G188))</f>
        <v>0</v>
      </c>
      <c r="H194" s="256">
        <f>IF(B194=0, 0, ROUND(((C187-2)*H188+(2*H188*0.75)),0))</f>
        <v>0</v>
      </c>
      <c r="I194" s="255">
        <f>IF(B194=0,0,I188)</f>
        <v>0</v>
      </c>
      <c r="J194" s="255">
        <f>IF(OR(B194="PI/PD",B194="Co-I",B194="Co-PI",B194="Postdoctoral Associate",B194="Other Key Person",B194="Technician",B194="Secretarial/Clerical",B194="Consultant/Advisor (WVU-Affiliated)"),J188,IF(OR(B194="Graduate Student",B194="Undergraduate Student/Hourly Student Worker"),K188,0))</f>
        <v>0</v>
      </c>
      <c r="K194" s="258">
        <f>SUM(D194:J194)</f>
        <v>0</v>
      </c>
    </row>
    <row r="195" spans="2:11" ht="15.95" customHeight="1">
      <c r="B195" s="253"/>
      <c r="C195" s="254">
        <v>0</v>
      </c>
      <c r="D195" s="255">
        <f>IF(B195=0, 0, ROUND((C195)*D188,0))</f>
        <v>0</v>
      </c>
      <c r="E195" s="256">
        <f>IF(B195=0, 0, ROUND(C187*E188,0))</f>
        <v>0</v>
      </c>
      <c r="F195" s="255">
        <f>IF(OR(B195=0,B195=P164),0,F188)</f>
        <v>0</v>
      </c>
      <c r="G195" s="257">
        <f>IF(B195=0, 0, (C188*G188))</f>
        <v>0</v>
      </c>
      <c r="H195" s="256">
        <f>IF(B195=0, 0, ROUND(((C187-2)*H188+(2*H188*0.75)),0))</f>
        <v>0</v>
      </c>
      <c r="I195" s="255">
        <f>IF(B195=0,0,I188)</f>
        <v>0</v>
      </c>
      <c r="J195" s="255">
        <f>IF(OR(B195="PI/PD",B195="Co-I",B195="Co-PI",B195="Postdoctoral Associate",B195="Other Key Person",B195="Technician",B195="Secretarial/Clerical",B195="Consultant/Advisor (WVU-Affiliated)"),J188,IF(OR(B195="Graduate Student",B195="Undergraduate Student/Hourly Student Worker"),K188,0))</f>
        <v>0</v>
      </c>
      <c r="K195" s="258">
        <f>SUM(D195:J195)</f>
        <v>0</v>
      </c>
    </row>
    <row r="196" spans="2:11" ht="15.95" customHeight="1">
      <c r="B196" s="259"/>
      <c r="C196" s="260">
        <v>0</v>
      </c>
      <c r="D196" s="261">
        <f>IF(B196=0, 0, ROUND((C196)*D188,0))</f>
        <v>0</v>
      </c>
      <c r="E196" s="262">
        <f>IF(B196=0, 0, ROUND(C187*E188,0))</f>
        <v>0</v>
      </c>
      <c r="F196" s="261">
        <f>IF(OR(B196=0,B196=P164),0,F188)</f>
        <v>0</v>
      </c>
      <c r="G196" s="263">
        <f>IF(B196=0, 0, (C188*G188))</f>
        <v>0</v>
      </c>
      <c r="H196" s="262">
        <f>IF(B196=0, 0, ROUND(((C187-2)*H188+(2*H188*0.75)),0))</f>
        <v>0</v>
      </c>
      <c r="I196" s="261">
        <f>IF(B196=0,0,I188)</f>
        <v>0</v>
      </c>
      <c r="J196" s="261">
        <f>IF(OR(B196="PI/PD",B196="Co-I",B196="Co-PI",B196="Postdoctoral Associate",B196="Other Key Person",B196="Technician",B196="Secretarial/Clerical",B196="Consultant/Advisor (WVU-Affiliated)"),J188,IF(OR(B196="Graduate Student",B196="Undergraduate Student/Hourly Student Worker"),K188,0))</f>
        <v>0</v>
      </c>
      <c r="K196" s="264">
        <f>SUM(D196:J196)</f>
        <v>0</v>
      </c>
    </row>
    <row r="197" spans="2:11" ht="15.95" customHeight="1" thickBot="1">
      <c r="B197" s="265" t="s">
        <v>185</v>
      </c>
      <c r="C197" s="266"/>
      <c r="D197" s="267">
        <f t="shared" ref="D197:H197" si="12">SUM(D192:D196)</f>
        <v>0</v>
      </c>
      <c r="E197" s="266">
        <f t="shared" si="12"/>
        <v>0</v>
      </c>
      <c r="F197" s="267">
        <f t="shared" si="12"/>
        <v>0</v>
      </c>
      <c r="G197" s="267">
        <f t="shared" si="12"/>
        <v>0</v>
      </c>
      <c r="H197" s="267">
        <f t="shared" si="12"/>
        <v>0</v>
      </c>
      <c r="I197" s="267">
        <f>SUM(I192:I196)</f>
        <v>0</v>
      </c>
      <c r="J197" s="267">
        <f>SUM(J192:J196)</f>
        <v>0</v>
      </c>
      <c r="K197" s="268">
        <f>SUM(C197:J197)</f>
        <v>0</v>
      </c>
    </row>
    <row r="198" spans="2:11" ht="15.95" customHeight="1">
      <c r="B198" s="227"/>
      <c r="C198" s="227"/>
      <c r="D198" s="227"/>
      <c r="E198" s="227"/>
      <c r="F198" s="227"/>
      <c r="G198" s="227"/>
      <c r="H198" s="227"/>
      <c r="I198" s="227"/>
      <c r="J198" s="227"/>
      <c r="K198" s="227"/>
    </row>
    <row r="199" spans="2:11" ht="15.95" customHeight="1" thickBot="1">
      <c r="B199" s="207"/>
      <c r="C199" s="207"/>
      <c r="D199" s="207"/>
      <c r="E199" s="207"/>
      <c r="F199" s="207"/>
      <c r="G199" s="207"/>
      <c r="H199" s="207"/>
      <c r="I199" s="207"/>
      <c r="J199" s="207"/>
      <c r="K199" s="231"/>
    </row>
    <row r="200" spans="2:11" ht="15.95" customHeight="1" thickBot="1">
      <c r="B200" s="232" t="s">
        <v>158</v>
      </c>
      <c r="C200" s="426" t="s">
        <v>196</v>
      </c>
      <c r="D200" s="427"/>
      <c r="E200" s="35" t="s">
        <v>160</v>
      </c>
      <c r="F200" s="426"/>
      <c r="G200" s="426"/>
      <c r="H200" s="427"/>
      <c r="I200" s="233" t="s">
        <v>152</v>
      </c>
      <c r="J200" s="233"/>
      <c r="K200" s="269"/>
    </row>
    <row r="201" spans="2:11" ht="15.95" customHeight="1" thickBot="1">
      <c r="B201" s="476" t="s">
        <v>161</v>
      </c>
      <c r="C201" s="477"/>
      <c r="D201" s="478" t="s">
        <v>162</v>
      </c>
      <c r="E201" s="479"/>
      <c r="F201" s="479"/>
      <c r="G201" s="479"/>
      <c r="H201" s="479"/>
      <c r="I201" s="479"/>
      <c r="J201" s="479"/>
      <c r="K201" s="480"/>
    </row>
    <row r="202" spans="2:11" ht="15.95" customHeight="1">
      <c r="B202" s="79" t="s">
        <v>153</v>
      </c>
      <c r="C202" s="234">
        <v>0</v>
      </c>
      <c r="D202" s="235" t="s">
        <v>163</v>
      </c>
      <c r="E202" s="235" t="s">
        <v>164</v>
      </c>
      <c r="F202" s="204" t="s">
        <v>165</v>
      </c>
      <c r="G202" s="236" t="s">
        <v>166</v>
      </c>
      <c r="H202" s="481" t="s">
        <v>167</v>
      </c>
      <c r="I202" s="237" t="s">
        <v>168</v>
      </c>
      <c r="J202" s="77" t="s">
        <v>169</v>
      </c>
      <c r="K202" s="77"/>
    </row>
    <row r="203" spans="2:11" ht="15.95" customHeight="1" thickBot="1">
      <c r="B203" s="71" t="s">
        <v>170</v>
      </c>
      <c r="C203" s="238">
        <v>0</v>
      </c>
      <c r="D203" s="239" t="s">
        <v>171</v>
      </c>
      <c r="E203" s="239" t="s">
        <v>172</v>
      </c>
      <c r="F203" s="240" t="s">
        <v>173</v>
      </c>
      <c r="G203" s="203" t="s">
        <v>174</v>
      </c>
      <c r="H203" s="482"/>
      <c r="I203" s="241" t="s">
        <v>175</v>
      </c>
      <c r="J203" s="242" t="s">
        <v>176</v>
      </c>
      <c r="K203" s="54" t="s">
        <v>177</v>
      </c>
    </row>
    <row r="204" spans="2:11" ht="15.95" customHeight="1" thickBot="1">
      <c r="B204" s="47" t="s">
        <v>178</v>
      </c>
      <c r="C204" s="243">
        <f>C203-1</f>
        <v>-1</v>
      </c>
      <c r="D204" s="244">
        <v>0.7</v>
      </c>
      <c r="E204" s="244">
        <v>13</v>
      </c>
      <c r="F204" s="245">
        <v>0</v>
      </c>
      <c r="G204" s="244">
        <v>0</v>
      </c>
      <c r="H204" s="244">
        <v>0</v>
      </c>
      <c r="I204" s="244">
        <v>0</v>
      </c>
      <c r="J204" s="245">
        <v>0</v>
      </c>
      <c r="K204" s="246">
        <v>0</v>
      </c>
    </row>
    <row r="205" spans="2:11" ht="15.95" customHeight="1" thickBot="1">
      <c r="B205" s="483" t="s">
        <v>179</v>
      </c>
      <c r="C205" s="484"/>
      <c r="D205" s="478" t="s">
        <v>180</v>
      </c>
      <c r="E205" s="479"/>
      <c r="F205" s="479"/>
      <c r="G205" s="479"/>
      <c r="H205" s="479"/>
      <c r="I205" s="479"/>
      <c r="J205" s="479"/>
      <c r="K205" s="480"/>
    </row>
    <row r="206" spans="2:11" ht="15.95" customHeight="1">
      <c r="B206" s="481" t="s">
        <v>181</v>
      </c>
      <c r="C206" s="485" t="s">
        <v>182</v>
      </c>
      <c r="D206" s="485" t="s">
        <v>163</v>
      </c>
      <c r="E206" s="481" t="s">
        <v>164</v>
      </c>
      <c r="F206" s="487" t="s">
        <v>165</v>
      </c>
      <c r="G206" s="485" t="s">
        <v>166</v>
      </c>
      <c r="H206" s="481" t="s">
        <v>183</v>
      </c>
      <c r="I206" s="489" t="s">
        <v>168</v>
      </c>
      <c r="J206" s="489" t="s">
        <v>169</v>
      </c>
      <c r="K206" s="481" t="s">
        <v>184</v>
      </c>
    </row>
    <row r="207" spans="2:11" ht="15.95" customHeight="1" thickBot="1">
      <c r="B207" s="482"/>
      <c r="C207" s="486"/>
      <c r="D207" s="486"/>
      <c r="E207" s="482"/>
      <c r="F207" s="488"/>
      <c r="G207" s="486"/>
      <c r="H207" s="482"/>
      <c r="I207" s="490"/>
      <c r="J207" s="490"/>
      <c r="K207" s="482"/>
    </row>
    <row r="208" spans="2:11" ht="15.95" customHeight="1">
      <c r="B208" s="247"/>
      <c r="C208" s="248">
        <f>0</f>
        <v>0</v>
      </c>
      <c r="D208" s="249">
        <f>IF(OR(B208=0,B208=P185), 0, ROUND((C208)*D204,0))</f>
        <v>0</v>
      </c>
      <c r="E208" s="250">
        <f>IF(OR(B208=0, B208=P185), 0, ROUND(C203*E204,0))</f>
        <v>0</v>
      </c>
      <c r="F208" s="249">
        <f>IF(OR(B208=0,B208=P185),0,F204)</f>
        <v>0</v>
      </c>
      <c r="G208" s="251">
        <f>IF(OR(B208=0,B208=P185), 0, (C204*G204))</f>
        <v>0</v>
      </c>
      <c r="H208" s="250">
        <f>IF(OR(B208=0,B208=P185), 0, ROUND(((C203-2)*H204+(2*H204*0.75)),0))</f>
        <v>0</v>
      </c>
      <c r="I208" s="249">
        <f>IF(OR(B208=0,B208=P185),0,I204)</f>
        <v>0</v>
      </c>
      <c r="J208" s="249">
        <f>IF(OR(B208="PI/PD",B208="Co-I",B208="Co-PI",B208="Postdoctoral Associate",B208="Other Key Person",B208="Technician",B208="Secretarial/Clerical",B208="Consultant/Advisor (WVU-Affiliated)"),J204,IF(OR(B208="Graduate Student",B208="Undergraduate Student/Hourly Student Worker"),K204,0))</f>
        <v>0</v>
      </c>
      <c r="K208" s="252">
        <f>SUM(D208:J208)</f>
        <v>0</v>
      </c>
    </row>
    <row r="209" spans="2:11" ht="15.95" customHeight="1">
      <c r="B209" s="253"/>
      <c r="C209" s="254">
        <v>0</v>
      </c>
      <c r="D209" s="255">
        <f>IF(B209=0, 0, ROUND((C209)*D204,0))</f>
        <v>0</v>
      </c>
      <c r="E209" s="256">
        <f>IF(B209=0, 0, ROUND(C203*E204,0))</f>
        <v>0</v>
      </c>
      <c r="F209" s="255">
        <f>IF(OR(B209=0,B209=P185),0,F204)</f>
        <v>0</v>
      </c>
      <c r="G209" s="257">
        <f>IF(B209=0, 0, (C204*G204))</f>
        <v>0</v>
      </c>
      <c r="H209" s="256">
        <f>IF(B209=0, 0, ROUND(((C203-2)*H204+(2*H204*0.75)),0))</f>
        <v>0</v>
      </c>
      <c r="I209" s="255">
        <f>IF(B209=0,0,I204)</f>
        <v>0</v>
      </c>
      <c r="J209" s="255">
        <f>IF(OR(B209="PI/PD",B209="Co-I",B209="Co-PI",B209="Postdoctoral Associate",B209="Other Key Person",B209="Technician",B209="Secretarial/Clerical",B209="Consultant/Advisor (WVU-Affiliated)"),J204,IF(OR(B209="Graduate Student",B209="Undergraduate Student/Hourly Student Worker"),K204,0))</f>
        <v>0</v>
      </c>
      <c r="K209" s="258">
        <f>SUM(D209:J209)</f>
        <v>0</v>
      </c>
    </row>
    <row r="210" spans="2:11" ht="15.95" customHeight="1">
      <c r="B210" s="253"/>
      <c r="C210" s="254">
        <v>0</v>
      </c>
      <c r="D210" s="255">
        <f>IF(B210=0, 0, ROUND((C210)*D204,0))</f>
        <v>0</v>
      </c>
      <c r="E210" s="256">
        <f>IF(B210=0, 0, ROUND(C203*E204,0))</f>
        <v>0</v>
      </c>
      <c r="F210" s="255">
        <f>IF(OR(B210=0,B210=P185),0,F204)</f>
        <v>0</v>
      </c>
      <c r="G210" s="257">
        <f>IF(B210=0, 0, (C204*G204))</f>
        <v>0</v>
      </c>
      <c r="H210" s="256">
        <f>IF(B210=0, 0, ROUND(((C203-2)*H204+(2*H204*0.75)),0))</f>
        <v>0</v>
      </c>
      <c r="I210" s="255">
        <f>IF(B210=0,0,I204)</f>
        <v>0</v>
      </c>
      <c r="J210" s="255">
        <f>IF(OR(B210="PI/PD",B210="Co-I",B210="Co-PI",B210="Postdoctoral Associate",B210="Other Key Person",B210="Technician",B210="Secretarial/Clerical",B210="Consultant/Advisor (WVU-Affiliated)"),J204,IF(OR(B210="Graduate Student",B210="Undergraduate Student/Hourly Student Worker"),K204,0))</f>
        <v>0</v>
      </c>
      <c r="K210" s="258">
        <f>SUM(D210:J210)</f>
        <v>0</v>
      </c>
    </row>
    <row r="211" spans="2:11" ht="15.95" customHeight="1">
      <c r="B211" s="253"/>
      <c r="C211" s="254">
        <v>0</v>
      </c>
      <c r="D211" s="255">
        <f>IF(B211=0, 0, ROUND((C211)*D204,0))</f>
        <v>0</v>
      </c>
      <c r="E211" s="256">
        <f>IF(B211=0, 0, ROUND(C203*E204,0))</f>
        <v>0</v>
      </c>
      <c r="F211" s="255">
        <f>IF(OR(B211=0,B211=P185),0,F204)</f>
        <v>0</v>
      </c>
      <c r="G211" s="257">
        <f>IF(B211=0, 0, (C204*G204))</f>
        <v>0</v>
      </c>
      <c r="H211" s="256">
        <f>IF(B211=0, 0, ROUND(((C203-2)*H204+(2*H204*0.75)),0))</f>
        <v>0</v>
      </c>
      <c r="I211" s="255">
        <f>IF(B211=0,0,I204)</f>
        <v>0</v>
      </c>
      <c r="J211" s="255">
        <f>IF(OR(B211="PI/PD",B211="Co-I",B211="Co-PI",B211="Postdoctoral Associate",B211="Other Key Person",B211="Technician",B211="Secretarial/Clerical",B211="Consultant/Advisor (WVU-Affiliated)"),J204,IF(OR(B211="Graduate Student",B211="Undergraduate Student/Hourly Student Worker"),K204,0))</f>
        <v>0</v>
      </c>
      <c r="K211" s="258">
        <f>SUM(D211:J211)</f>
        <v>0</v>
      </c>
    </row>
    <row r="212" spans="2:11" ht="15.95" customHeight="1">
      <c r="B212" s="259"/>
      <c r="C212" s="260">
        <v>0</v>
      </c>
      <c r="D212" s="261">
        <f>IF(B212=0, 0, ROUND((C212)*D204,0))</f>
        <v>0</v>
      </c>
      <c r="E212" s="262">
        <f>IF(B212=0, 0, ROUND(C203*E204,0))</f>
        <v>0</v>
      </c>
      <c r="F212" s="261">
        <f>IF(OR(B212=0,B212=P185),0,F204)</f>
        <v>0</v>
      </c>
      <c r="G212" s="263">
        <f>IF(B212=0, 0, (C204*G204))</f>
        <v>0</v>
      </c>
      <c r="H212" s="262">
        <f>IF(B212=0, 0, ROUND(((C203-2)*H204+(2*H204*0.75)),0))</f>
        <v>0</v>
      </c>
      <c r="I212" s="261">
        <f>IF(B212=0,0,I204)</f>
        <v>0</v>
      </c>
      <c r="J212" s="261">
        <f>IF(OR(B212="PI/PD",B212="Co-I",B212="Co-PI",B212="Postdoctoral Associate",B212="Other Key Person",B212="Technician",B212="Secretarial/Clerical",B212="Consultant/Advisor (WVU-Affiliated)"),J204,IF(OR(B212="Graduate Student",B212="Undergraduate Student/Hourly Student Worker"),K204,0))</f>
        <v>0</v>
      </c>
      <c r="K212" s="264">
        <f>SUM(D212:J212)</f>
        <v>0</v>
      </c>
    </row>
    <row r="213" spans="2:11" ht="15.95" customHeight="1" thickBot="1">
      <c r="B213" s="265" t="s">
        <v>185</v>
      </c>
      <c r="C213" s="266"/>
      <c r="D213" s="267">
        <f t="shared" ref="D213:H213" si="13">SUM(D208:D212)</f>
        <v>0</v>
      </c>
      <c r="E213" s="266">
        <f t="shared" si="13"/>
        <v>0</v>
      </c>
      <c r="F213" s="267">
        <f t="shared" si="13"/>
        <v>0</v>
      </c>
      <c r="G213" s="267">
        <f t="shared" si="13"/>
        <v>0</v>
      </c>
      <c r="H213" s="267">
        <f t="shared" si="13"/>
        <v>0</v>
      </c>
      <c r="I213" s="267">
        <f>SUM(I208:I212)</f>
        <v>0</v>
      </c>
      <c r="J213" s="267">
        <f>SUM(J208:J212)</f>
        <v>0</v>
      </c>
      <c r="K213" s="268">
        <f>SUM(C213:J213)</f>
        <v>0</v>
      </c>
    </row>
    <row r="214" spans="2:11" ht="15.95" customHeight="1">
      <c r="B214" s="207"/>
      <c r="C214" s="207"/>
      <c r="D214" s="207"/>
      <c r="E214" s="207"/>
      <c r="F214" s="207"/>
      <c r="G214" s="207"/>
      <c r="H214" s="207"/>
      <c r="I214" s="207"/>
      <c r="J214" s="207"/>
      <c r="K214" s="207"/>
    </row>
    <row r="215" spans="2:11" ht="15.95" customHeight="1" thickBot="1">
      <c r="B215" s="207"/>
      <c r="C215" s="207"/>
      <c r="D215" s="207"/>
      <c r="E215" s="207"/>
      <c r="F215" s="207"/>
      <c r="G215" s="207"/>
      <c r="H215" s="207"/>
      <c r="I215" s="207"/>
      <c r="J215" s="207"/>
      <c r="K215" s="207"/>
    </row>
    <row r="216" spans="2:11" ht="15.95" customHeight="1" thickBot="1">
      <c r="B216" s="232" t="s">
        <v>158</v>
      </c>
      <c r="C216" s="426" t="s">
        <v>197</v>
      </c>
      <c r="D216" s="427"/>
      <c r="E216" s="35" t="s">
        <v>160</v>
      </c>
      <c r="F216" s="426"/>
      <c r="G216" s="426"/>
      <c r="H216" s="427"/>
      <c r="I216" s="233" t="s">
        <v>152</v>
      </c>
      <c r="J216" s="233"/>
      <c r="K216" s="269"/>
    </row>
    <row r="217" spans="2:11" ht="15.95" customHeight="1" thickBot="1">
      <c r="B217" s="476" t="s">
        <v>161</v>
      </c>
      <c r="C217" s="477"/>
      <c r="D217" s="478" t="s">
        <v>162</v>
      </c>
      <c r="E217" s="479"/>
      <c r="F217" s="479"/>
      <c r="G217" s="479"/>
      <c r="H217" s="479"/>
      <c r="I217" s="479"/>
      <c r="J217" s="479"/>
      <c r="K217" s="480"/>
    </row>
    <row r="218" spans="2:11" ht="15.95" customHeight="1">
      <c r="B218" s="79" t="s">
        <v>153</v>
      </c>
      <c r="C218" s="234">
        <v>0</v>
      </c>
      <c r="D218" s="235" t="s">
        <v>163</v>
      </c>
      <c r="E218" s="235" t="s">
        <v>164</v>
      </c>
      <c r="F218" s="204" t="s">
        <v>165</v>
      </c>
      <c r="G218" s="236" t="s">
        <v>166</v>
      </c>
      <c r="H218" s="481" t="s">
        <v>167</v>
      </c>
      <c r="I218" s="237" t="s">
        <v>168</v>
      </c>
      <c r="J218" s="77" t="s">
        <v>169</v>
      </c>
      <c r="K218" s="77"/>
    </row>
    <row r="219" spans="2:11" ht="15.95" customHeight="1" thickBot="1">
      <c r="B219" s="71" t="s">
        <v>170</v>
      </c>
      <c r="C219" s="238">
        <v>0</v>
      </c>
      <c r="D219" s="239" t="s">
        <v>171</v>
      </c>
      <c r="E219" s="239" t="s">
        <v>172</v>
      </c>
      <c r="F219" s="240" t="s">
        <v>173</v>
      </c>
      <c r="G219" s="203" t="s">
        <v>174</v>
      </c>
      <c r="H219" s="482"/>
      <c r="I219" s="241" t="s">
        <v>175</v>
      </c>
      <c r="J219" s="242" t="s">
        <v>176</v>
      </c>
      <c r="K219" s="54" t="s">
        <v>177</v>
      </c>
    </row>
    <row r="220" spans="2:11" ht="15.95" customHeight="1" thickBot="1">
      <c r="B220" s="47" t="s">
        <v>178</v>
      </c>
      <c r="C220" s="243">
        <f>C219-1</f>
        <v>-1</v>
      </c>
      <c r="D220" s="244">
        <v>0.7</v>
      </c>
      <c r="E220" s="244">
        <v>13</v>
      </c>
      <c r="F220" s="245">
        <v>0</v>
      </c>
      <c r="G220" s="244">
        <v>0</v>
      </c>
      <c r="H220" s="244">
        <v>0</v>
      </c>
      <c r="I220" s="244">
        <v>0</v>
      </c>
      <c r="J220" s="245">
        <v>0</v>
      </c>
      <c r="K220" s="246">
        <v>0</v>
      </c>
    </row>
    <row r="221" spans="2:11" ht="15.95" customHeight="1" thickBot="1">
      <c r="B221" s="483" t="s">
        <v>179</v>
      </c>
      <c r="C221" s="484"/>
      <c r="D221" s="478" t="s">
        <v>180</v>
      </c>
      <c r="E221" s="479"/>
      <c r="F221" s="479"/>
      <c r="G221" s="479"/>
      <c r="H221" s="479"/>
      <c r="I221" s="479"/>
      <c r="J221" s="479"/>
      <c r="K221" s="480"/>
    </row>
    <row r="222" spans="2:11" ht="15.95" customHeight="1">
      <c r="B222" s="481" t="s">
        <v>181</v>
      </c>
      <c r="C222" s="485" t="s">
        <v>182</v>
      </c>
      <c r="D222" s="485" t="s">
        <v>163</v>
      </c>
      <c r="E222" s="481" t="s">
        <v>164</v>
      </c>
      <c r="F222" s="487" t="s">
        <v>165</v>
      </c>
      <c r="G222" s="485" t="s">
        <v>166</v>
      </c>
      <c r="H222" s="481" t="s">
        <v>183</v>
      </c>
      <c r="I222" s="489" t="s">
        <v>168</v>
      </c>
      <c r="J222" s="489" t="s">
        <v>169</v>
      </c>
      <c r="K222" s="481" t="s">
        <v>184</v>
      </c>
    </row>
    <row r="223" spans="2:11" ht="15.95" customHeight="1" thickBot="1">
      <c r="B223" s="482"/>
      <c r="C223" s="486"/>
      <c r="D223" s="486"/>
      <c r="E223" s="482"/>
      <c r="F223" s="488"/>
      <c r="G223" s="486"/>
      <c r="H223" s="482"/>
      <c r="I223" s="490"/>
      <c r="J223" s="490"/>
      <c r="K223" s="482"/>
    </row>
    <row r="224" spans="2:11" ht="15.95" customHeight="1">
      <c r="B224" s="247"/>
      <c r="C224" s="248">
        <f>0</f>
        <v>0</v>
      </c>
      <c r="D224" s="249">
        <f>IF(OR(B224=0,B224=P201), 0, ROUND((C224)*D220,0))</f>
        <v>0</v>
      </c>
      <c r="E224" s="250">
        <f>IF(OR(B224=0, B224=P201), 0, ROUND(C219*E220,0))</f>
        <v>0</v>
      </c>
      <c r="F224" s="249">
        <f>IF(OR(B224=0,B224=P201),0,F220)</f>
        <v>0</v>
      </c>
      <c r="G224" s="251">
        <f>IF(OR(B224=0,B224=P201), 0, (C220*G220))</f>
        <v>0</v>
      </c>
      <c r="H224" s="250">
        <f>IF(OR(B224=0,B224=P201), 0, ROUND(((C219-2)*H220+(2*H220*0.75)),0))</f>
        <v>0</v>
      </c>
      <c r="I224" s="249">
        <f>IF(OR(B224=0,B224=P201),0,I220)</f>
        <v>0</v>
      </c>
      <c r="J224" s="249">
        <f>IF(OR(B224="PI/PD",B224="Co-I",B224="Co-PI",B224="Postdoctoral Associate",B224="Other Key Person",B224="Technician",B224="Secretarial/Clerical",B224="Consultant/Advisor (WVU-Affiliated)"),J220,IF(OR(B224="Graduate Student",B224="Undergraduate Student/Hourly Student Worker"),K220,0))</f>
        <v>0</v>
      </c>
      <c r="K224" s="252">
        <f>SUM(D224:J224)</f>
        <v>0</v>
      </c>
    </row>
    <row r="225" spans="2:11" ht="15.95" customHeight="1">
      <c r="B225" s="253"/>
      <c r="C225" s="254">
        <v>0</v>
      </c>
      <c r="D225" s="255">
        <f>IF(B225=0, 0, ROUND((C225)*D220,0))</f>
        <v>0</v>
      </c>
      <c r="E225" s="256">
        <f>IF(B225=0, 0, ROUND(C219*E220,0))</f>
        <v>0</v>
      </c>
      <c r="F225" s="255">
        <f>IF(OR(B225=0,B225=P201),0,F220)</f>
        <v>0</v>
      </c>
      <c r="G225" s="257">
        <f>IF(B225=0, 0, (C220*G220))</f>
        <v>0</v>
      </c>
      <c r="H225" s="256">
        <f>IF(B225=0, 0, ROUND(((C219-2)*H220+(2*H220*0.75)),0))</f>
        <v>0</v>
      </c>
      <c r="I225" s="255">
        <f>IF(B225=0,0,I220)</f>
        <v>0</v>
      </c>
      <c r="J225" s="255">
        <f>IF(OR(B225="PI/PD",B225="Co-I",B225="Co-PI",B225="Postdoctoral Associate",B225="Other Key Person",B225="Technician",B225="Secretarial/Clerical",B225="Consultant/Advisor (WVU-Affiliated)"),J220,IF(OR(B225="Graduate Student",B225="Undergraduate Student/Hourly Student Worker"),K220,0))</f>
        <v>0</v>
      </c>
      <c r="K225" s="258">
        <f>SUM(D225:J225)</f>
        <v>0</v>
      </c>
    </row>
    <row r="226" spans="2:11" ht="15.95" customHeight="1">
      <c r="B226" s="253"/>
      <c r="C226" s="254">
        <v>0</v>
      </c>
      <c r="D226" s="255">
        <f>IF(B226=0, 0, ROUND((C226)*D220,0))</f>
        <v>0</v>
      </c>
      <c r="E226" s="256">
        <f>IF(B226=0, 0, ROUND(C219*E220,0))</f>
        <v>0</v>
      </c>
      <c r="F226" s="255">
        <f>IF(OR(B226=0,B226=P201),0,F220)</f>
        <v>0</v>
      </c>
      <c r="G226" s="257">
        <f>IF(B226=0, 0, (C220*G220))</f>
        <v>0</v>
      </c>
      <c r="H226" s="256">
        <f>IF(B226=0, 0, ROUND(((C219-2)*H220+(2*H220*0.75)),0))</f>
        <v>0</v>
      </c>
      <c r="I226" s="255">
        <f>IF(B226=0,0,I220)</f>
        <v>0</v>
      </c>
      <c r="J226" s="255">
        <f>IF(OR(B226="PI/PD",B226="Co-I",B226="Co-PI",B226="Postdoctoral Associate",B226="Other Key Person",B226="Technician",B226="Secretarial/Clerical",B226="Consultant/Advisor (WVU-Affiliated)"),J220,IF(OR(B226="Graduate Student",B226="Undergraduate Student/Hourly Student Worker"),K220,0))</f>
        <v>0</v>
      </c>
      <c r="K226" s="258">
        <f>SUM(D226:J226)</f>
        <v>0</v>
      </c>
    </row>
    <row r="227" spans="2:11" ht="15.95" customHeight="1">
      <c r="B227" s="253"/>
      <c r="C227" s="254">
        <v>0</v>
      </c>
      <c r="D227" s="255">
        <f>IF(B227=0, 0, ROUND((C227)*D220,0))</f>
        <v>0</v>
      </c>
      <c r="E227" s="256">
        <f>IF(B227=0, 0, ROUND(C219*E220,0))</f>
        <v>0</v>
      </c>
      <c r="F227" s="255">
        <f>IF(OR(B227=0,B227=P201),0,F220)</f>
        <v>0</v>
      </c>
      <c r="G227" s="257">
        <f>IF(B227=0, 0, (C220*G220))</f>
        <v>0</v>
      </c>
      <c r="H227" s="256">
        <f>IF(B227=0, 0, ROUND(((C219-2)*H220+(2*H220*0.75)),0))</f>
        <v>0</v>
      </c>
      <c r="I227" s="255">
        <f>IF(B227=0,0,I220)</f>
        <v>0</v>
      </c>
      <c r="J227" s="255">
        <f>IF(OR(B227="PI/PD",B227="Co-I",B227="Co-PI",B227="Postdoctoral Associate",B227="Other Key Person",B227="Technician",B227="Secretarial/Clerical",B227="Consultant/Advisor (WVU-Affiliated)"),J220,IF(OR(B227="Graduate Student",B227="Undergraduate Student/Hourly Student Worker"),K220,0))</f>
        <v>0</v>
      </c>
      <c r="K227" s="258">
        <f>SUM(D227:J227)</f>
        <v>0</v>
      </c>
    </row>
    <row r="228" spans="2:11" ht="15.95" customHeight="1">
      <c r="B228" s="259"/>
      <c r="C228" s="260">
        <v>0</v>
      </c>
      <c r="D228" s="261">
        <f>IF(B228=0, 0, ROUND((C228)*D220,0))</f>
        <v>0</v>
      </c>
      <c r="E228" s="262">
        <f>IF(B228=0, 0, ROUND(C219*E220,0))</f>
        <v>0</v>
      </c>
      <c r="F228" s="261">
        <f>IF(OR(B228=0,B228=P201),0,F220)</f>
        <v>0</v>
      </c>
      <c r="G228" s="263">
        <f>IF(B228=0, 0, (C220*G220))</f>
        <v>0</v>
      </c>
      <c r="H228" s="262">
        <f>IF(B228=0, 0, ROUND(((C219-2)*H220+(2*H220*0.75)),0))</f>
        <v>0</v>
      </c>
      <c r="I228" s="261">
        <f>IF(B228=0,0,I220)</f>
        <v>0</v>
      </c>
      <c r="J228" s="261">
        <f>IF(OR(B228="PI/PD",B228="Co-I",B228="Co-PI",B228="Postdoctoral Associate",B228="Other Key Person",B228="Technician",B228="Secretarial/Clerical",B228="Consultant/Advisor (WVU-Affiliated)"),J220,IF(OR(B228="Graduate Student",B228="Undergraduate Student/Hourly Student Worker"),K220,0))</f>
        <v>0</v>
      </c>
      <c r="K228" s="264">
        <f>SUM(D228:J228)</f>
        <v>0</v>
      </c>
    </row>
    <row r="229" spans="2:11" ht="15.95" customHeight="1" thickBot="1">
      <c r="B229" s="265" t="s">
        <v>185</v>
      </c>
      <c r="C229" s="266"/>
      <c r="D229" s="267">
        <f t="shared" ref="D229:H229" si="14">SUM(D224:D228)</f>
        <v>0</v>
      </c>
      <c r="E229" s="266">
        <f t="shared" si="14"/>
        <v>0</v>
      </c>
      <c r="F229" s="267">
        <f t="shared" si="14"/>
        <v>0</v>
      </c>
      <c r="G229" s="267">
        <f t="shared" si="14"/>
        <v>0</v>
      </c>
      <c r="H229" s="267">
        <f t="shared" si="14"/>
        <v>0</v>
      </c>
      <c r="I229" s="267">
        <f>SUM(I224:I228)</f>
        <v>0</v>
      </c>
      <c r="J229" s="267">
        <f>SUM(J224:J228)</f>
        <v>0</v>
      </c>
      <c r="K229" s="268">
        <f>SUM(C229:J229)</f>
        <v>0</v>
      </c>
    </row>
    <row r="230" spans="2:11" ht="15.95" customHeight="1">
      <c r="B230" s="227"/>
      <c r="C230" s="227"/>
      <c r="D230" s="227"/>
      <c r="E230" s="227"/>
      <c r="F230" s="227"/>
      <c r="G230" s="227"/>
      <c r="H230" s="227"/>
      <c r="I230" s="227"/>
      <c r="J230" s="227"/>
      <c r="K230" s="227"/>
    </row>
    <row r="231" spans="2:11" ht="15.95" customHeight="1" thickBot="1">
      <c r="B231" s="207"/>
      <c r="C231" s="207"/>
      <c r="D231" s="207"/>
      <c r="E231" s="207"/>
      <c r="F231" s="207"/>
      <c r="G231" s="207"/>
      <c r="H231" s="207"/>
      <c r="I231" s="207"/>
      <c r="J231" s="207"/>
      <c r="K231" s="207"/>
    </row>
    <row r="232" spans="2:11" ht="15.95" customHeight="1" thickBot="1">
      <c r="B232" s="232" t="s">
        <v>158</v>
      </c>
      <c r="C232" s="426" t="s">
        <v>198</v>
      </c>
      <c r="D232" s="427"/>
      <c r="E232" s="35" t="s">
        <v>160</v>
      </c>
      <c r="F232" s="426"/>
      <c r="G232" s="426"/>
      <c r="H232" s="427"/>
      <c r="I232" s="233" t="s">
        <v>152</v>
      </c>
      <c r="J232" s="233"/>
      <c r="K232" s="269"/>
    </row>
    <row r="233" spans="2:11" ht="15.95" customHeight="1" thickBot="1">
      <c r="B233" s="476" t="s">
        <v>161</v>
      </c>
      <c r="C233" s="477"/>
      <c r="D233" s="478" t="s">
        <v>162</v>
      </c>
      <c r="E233" s="479"/>
      <c r="F233" s="479"/>
      <c r="G233" s="479"/>
      <c r="H233" s="479"/>
      <c r="I233" s="479"/>
      <c r="J233" s="479"/>
      <c r="K233" s="480"/>
    </row>
    <row r="234" spans="2:11" ht="15.95" customHeight="1">
      <c r="B234" s="79" t="s">
        <v>153</v>
      </c>
      <c r="C234" s="234">
        <v>0</v>
      </c>
      <c r="D234" s="235" t="s">
        <v>163</v>
      </c>
      <c r="E234" s="235" t="s">
        <v>164</v>
      </c>
      <c r="F234" s="204" t="s">
        <v>165</v>
      </c>
      <c r="G234" s="236" t="s">
        <v>166</v>
      </c>
      <c r="H234" s="481" t="s">
        <v>167</v>
      </c>
      <c r="I234" s="237" t="s">
        <v>168</v>
      </c>
      <c r="J234" s="77" t="s">
        <v>169</v>
      </c>
      <c r="K234" s="77"/>
    </row>
    <row r="235" spans="2:11" ht="15.95" customHeight="1" thickBot="1">
      <c r="B235" s="71" t="s">
        <v>170</v>
      </c>
      <c r="C235" s="238">
        <v>0</v>
      </c>
      <c r="D235" s="239" t="s">
        <v>171</v>
      </c>
      <c r="E235" s="239" t="s">
        <v>172</v>
      </c>
      <c r="F235" s="240" t="s">
        <v>173</v>
      </c>
      <c r="G235" s="203" t="s">
        <v>174</v>
      </c>
      <c r="H235" s="482"/>
      <c r="I235" s="241" t="s">
        <v>175</v>
      </c>
      <c r="J235" s="242" t="s">
        <v>176</v>
      </c>
      <c r="K235" s="54" t="s">
        <v>177</v>
      </c>
    </row>
    <row r="236" spans="2:11" ht="15.95" customHeight="1" thickBot="1">
      <c r="B236" s="47" t="s">
        <v>178</v>
      </c>
      <c r="C236" s="243">
        <f>C235-1</f>
        <v>-1</v>
      </c>
      <c r="D236" s="244">
        <v>0.7</v>
      </c>
      <c r="E236" s="244">
        <v>13</v>
      </c>
      <c r="F236" s="245">
        <v>0</v>
      </c>
      <c r="G236" s="244">
        <v>0</v>
      </c>
      <c r="H236" s="244">
        <v>0</v>
      </c>
      <c r="I236" s="244">
        <v>0</v>
      </c>
      <c r="J236" s="245">
        <v>0</v>
      </c>
      <c r="K236" s="246">
        <v>0</v>
      </c>
    </row>
    <row r="237" spans="2:11" ht="15.95" customHeight="1" thickBot="1">
      <c r="B237" s="483" t="s">
        <v>179</v>
      </c>
      <c r="C237" s="484"/>
      <c r="D237" s="478" t="s">
        <v>180</v>
      </c>
      <c r="E237" s="479"/>
      <c r="F237" s="479"/>
      <c r="G237" s="479"/>
      <c r="H237" s="479"/>
      <c r="I237" s="479"/>
      <c r="J237" s="479"/>
      <c r="K237" s="480"/>
    </row>
    <row r="238" spans="2:11" ht="15.95" customHeight="1">
      <c r="B238" s="481" t="s">
        <v>181</v>
      </c>
      <c r="C238" s="485" t="s">
        <v>182</v>
      </c>
      <c r="D238" s="485" t="s">
        <v>163</v>
      </c>
      <c r="E238" s="481" t="s">
        <v>164</v>
      </c>
      <c r="F238" s="487" t="s">
        <v>165</v>
      </c>
      <c r="G238" s="485" t="s">
        <v>166</v>
      </c>
      <c r="H238" s="481" t="s">
        <v>183</v>
      </c>
      <c r="I238" s="489" t="s">
        <v>168</v>
      </c>
      <c r="J238" s="489" t="s">
        <v>169</v>
      </c>
      <c r="K238" s="481" t="s">
        <v>184</v>
      </c>
    </row>
    <row r="239" spans="2:11" ht="15.95" customHeight="1" thickBot="1">
      <c r="B239" s="482"/>
      <c r="C239" s="486"/>
      <c r="D239" s="486"/>
      <c r="E239" s="482"/>
      <c r="F239" s="488"/>
      <c r="G239" s="486"/>
      <c r="H239" s="482"/>
      <c r="I239" s="490"/>
      <c r="J239" s="490"/>
      <c r="K239" s="482"/>
    </row>
    <row r="240" spans="2:11" ht="15.95" customHeight="1">
      <c r="B240" s="247"/>
      <c r="C240" s="248">
        <f>0</f>
        <v>0</v>
      </c>
      <c r="D240" s="249">
        <f>IF(OR(B240=0,B240=P217), 0, ROUND((C240)*D236,0))</f>
        <v>0</v>
      </c>
      <c r="E240" s="250">
        <f>IF(OR(B240=0, B240=P217), 0, ROUND(C235*E236,0))</f>
        <v>0</v>
      </c>
      <c r="F240" s="249">
        <f>IF(OR(B240=0,B240=P217),0,F236)</f>
        <v>0</v>
      </c>
      <c r="G240" s="251">
        <f>IF(OR(B240=0,B240=P217), 0, (C236*G236))</f>
        <v>0</v>
      </c>
      <c r="H240" s="250">
        <f>IF(OR(B240=0,B240=P217), 0, ROUND(((C235-2)*H236+(2*H236*0.75)),0))</f>
        <v>0</v>
      </c>
      <c r="I240" s="249">
        <f>IF(OR(B240=0,B240=P217),0,I236)</f>
        <v>0</v>
      </c>
      <c r="J240" s="249">
        <f>IF(OR(B240="PI/PD",B240="Co-I",B240="Co-PI",B240="Postdoctoral Associate",B240="Other Key Person",B240="Technician",B240="Secretarial/Clerical",B240="Consultant/Advisor (WVU-Affiliated)"),J236,IF(OR(B240="Graduate Student",B240="Undergraduate Student/Hourly Student Worker"),K236,0))</f>
        <v>0</v>
      </c>
      <c r="K240" s="252">
        <f>SUM(D240:J240)</f>
        <v>0</v>
      </c>
    </row>
    <row r="241" spans="2:11" ht="15.95" customHeight="1">
      <c r="B241" s="253"/>
      <c r="C241" s="254">
        <v>0</v>
      </c>
      <c r="D241" s="255">
        <f>IF(B241=0, 0, ROUND((C241)*D236,0))</f>
        <v>0</v>
      </c>
      <c r="E241" s="256">
        <f>IF(B241=0, 0, ROUND(C235*E236,0))</f>
        <v>0</v>
      </c>
      <c r="F241" s="255">
        <f>IF(OR(B241=0,B241=P217),0,F236)</f>
        <v>0</v>
      </c>
      <c r="G241" s="257">
        <f>IF(B241=0, 0, (C236*G236))</f>
        <v>0</v>
      </c>
      <c r="H241" s="256">
        <f>IF(B241=0, 0, ROUND(((C235-2)*H236+(2*H236*0.75)),0))</f>
        <v>0</v>
      </c>
      <c r="I241" s="255">
        <f>IF(B241=0,0,I236)</f>
        <v>0</v>
      </c>
      <c r="J241" s="255">
        <f>IF(OR(B241="PI/PD",B241="Co-I",B241="Co-PI",B241="Postdoctoral Associate",B241="Other Key Person",B241="Technician",B241="Secretarial/Clerical",B241="Consultant/Advisor (WVU-Affiliated)"),J236,IF(OR(B241="Graduate Student",B241="Undergraduate Student/Hourly Student Worker"),K236,0))</f>
        <v>0</v>
      </c>
      <c r="K241" s="258">
        <f>SUM(D241:J241)</f>
        <v>0</v>
      </c>
    </row>
    <row r="242" spans="2:11" ht="15.95" customHeight="1">
      <c r="B242" s="253"/>
      <c r="C242" s="254">
        <v>0</v>
      </c>
      <c r="D242" s="255">
        <f>IF(B242=0, 0, ROUND((C242)*D236,0))</f>
        <v>0</v>
      </c>
      <c r="E242" s="256">
        <f>IF(B242=0, 0, ROUND(C235*E236,0))</f>
        <v>0</v>
      </c>
      <c r="F242" s="255">
        <f>IF(OR(B242=0,B242=P217),0,F236)</f>
        <v>0</v>
      </c>
      <c r="G242" s="257">
        <f>IF(B242=0, 0, (C236*G236))</f>
        <v>0</v>
      </c>
      <c r="H242" s="256">
        <f>IF(B242=0, 0, ROUND(((C235-2)*H236+(2*H236*0.75)),0))</f>
        <v>0</v>
      </c>
      <c r="I242" s="255">
        <f>IF(B242=0,0,I236)</f>
        <v>0</v>
      </c>
      <c r="J242" s="255">
        <f>IF(OR(B242="PI/PD",B242="Co-I",B242="Co-PI",B242="Postdoctoral Associate",B242="Other Key Person",B242="Technician",B242="Secretarial/Clerical",B242="Consultant/Advisor (WVU-Affiliated)"),J236,IF(OR(B242="Graduate Student",B242="Undergraduate Student/Hourly Student Worker"),K236,0))</f>
        <v>0</v>
      </c>
      <c r="K242" s="258">
        <f>SUM(D242:J242)</f>
        <v>0</v>
      </c>
    </row>
    <row r="243" spans="2:11" ht="15.95" customHeight="1">
      <c r="B243" s="253"/>
      <c r="C243" s="254">
        <v>0</v>
      </c>
      <c r="D243" s="255">
        <f>IF(B243=0, 0, ROUND((C243)*D236,0))</f>
        <v>0</v>
      </c>
      <c r="E243" s="256">
        <f>IF(B243=0, 0, ROUND(C235*E236,0))</f>
        <v>0</v>
      </c>
      <c r="F243" s="255">
        <f>IF(OR(B243=0,B243=P217),0,F236)</f>
        <v>0</v>
      </c>
      <c r="G243" s="257">
        <f>IF(B243=0, 0, (C236*G236))</f>
        <v>0</v>
      </c>
      <c r="H243" s="256">
        <f>IF(B243=0, 0, ROUND(((C235-2)*H236+(2*H236*0.75)),0))</f>
        <v>0</v>
      </c>
      <c r="I243" s="255">
        <f>IF(B243=0,0,I236)</f>
        <v>0</v>
      </c>
      <c r="J243" s="255">
        <f>IF(OR(B243="PI/PD",B243="Co-I",B243="Co-PI",B243="Postdoctoral Associate",B243="Other Key Person",B243="Technician",B243="Secretarial/Clerical",B243="Consultant/Advisor (WVU-Affiliated)"),J236,IF(OR(B243="Graduate Student",B243="Undergraduate Student/Hourly Student Worker"),K236,0))</f>
        <v>0</v>
      </c>
      <c r="K243" s="258">
        <f>SUM(D243:J243)</f>
        <v>0</v>
      </c>
    </row>
    <row r="244" spans="2:11" ht="15.95" customHeight="1">
      <c r="B244" s="259"/>
      <c r="C244" s="260">
        <v>0</v>
      </c>
      <c r="D244" s="261">
        <f>IF(B244=0, 0, ROUND((C244)*D236,0))</f>
        <v>0</v>
      </c>
      <c r="E244" s="262">
        <f>IF(B244=0, 0, ROUND(C235*E236,0))</f>
        <v>0</v>
      </c>
      <c r="F244" s="261">
        <f>IF(OR(B244=0,B244=P217),0,F236)</f>
        <v>0</v>
      </c>
      <c r="G244" s="263">
        <f>IF(B244=0, 0, (C236*G236))</f>
        <v>0</v>
      </c>
      <c r="H244" s="262">
        <f>IF(B244=0, 0, ROUND(((C235-2)*H236+(2*H236*0.75)),0))</f>
        <v>0</v>
      </c>
      <c r="I244" s="261">
        <f>IF(B244=0,0,I236)</f>
        <v>0</v>
      </c>
      <c r="J244" s="261">
        <f>IF(OR(B244="PI/PD",B244="Co-I",B244="Co-PI",B244="Postdoctoral Associate",B244="Other Key Person",B244="Technician",B244="Secretarial/Clerical",B244="Consultant/Advisor (WVU-Affiliated)"),J236,IF(OR(B244="Graduate Student",B244="Undergraduate Student/Hourly Student Worker"),K236,0))</f>
        <v>0</v>
      </c>
      <c r="K244" s="264">
        <f>SUM(D244:J244)</f>
        <v>0</v>
      </c>
    </row>
    <row r="245" spans="2:11" ht="15.95" customHeight="1" thickBot="1">
      <c r="B245" s="265" t="s">
        <v>185</v>
      </c>
      <c r="C245" s="266"/>
      <c r="D245" s="267">
        <f t="shared" ref="D245:H245" si="15">SUM(D240:D244)</f>
        <v>0</v>
      </c>
      <c r="E245" s="266">
        <f t="shared" si="15"/>
        <v>0</v>
      </c>
      <c r="F245" s="267">
        <f t="shared" si="15"/>
        <v>0</v>
      </c>
      <c r="G245" s="267">
        <f t="shared" si="15"/>
        <v>0</v>
      </c>
      <c r="H245" s="267">
        <f t="shared" si="15"/>
        <v>0</v>
      </c>
      <c r="I245" s="267">
        <f>SUM(I240:I244)</f>
        <v>0</v>
      </c>
      <c r="J245" s="267">
        <f>SUM(J240:J244)</f>
        <v>0</v>
      </c>
      <c r="K245" s="268">
        <f>SUM(C245:J245)</f>
        <v>0</v>
      </c>
    </row>
    <row r="246" spans="2:11" ht="15.95" customHeight="1">
      <c r="B246" s="207"/>
      <c r="C246" s="207"/>
      <c r="D246" s="207"/>
      <c r="E246" s="207"/>
      <c r="F246" s="207"/>
      <c r="G246" s="207"/>
      <c r="H246" s="207"/>
      <c r="I246" s="207"/>
      <c r="J246" s="207"/>
      <c r="K246" s="207"/>
    </row>
    <row r="247" spans="2:11" ht="15.95" customHeight="1" thickBot="1">
      <c r="B247" s="207"/>
      <c r="C247" s="207"/>
      <c r="D247" s="207"/>
      <c r="E247" s="207"/>
      <c r="F247" s="207"/>
      <c r="G247" s="207"/>
      <c r="H247" s="207"/>
      <c r="I247" s="207"/>
      <c r="J247" s="207"/>
      <c r="K247" s="207"/>
    </row>
    <row r="248" spans="2:11" ht="15.95" customHeight="1" thickBot="1">
      <c r="B248" s="232" t="s">
        <v>158</v>
      </c>
      <c r="C248" s="426" t="s">
        <v>199</v>
      </c>
      <c r="D248" s="427"/>
      <c r="E248" s="35" t="s">
        <v>160</v>
      </c>
      <c r="F248" s="426"/>
      <c r="G248" s="426"/>
      <c r="H248" s="427"/>
      <c r="I248" s="233" t="s">
        <v>152</v>
      </c>
      <c r="J248" s="233"/>
      <c r="K248" s="269"/>
    </row>
    <row r="249" spans="2:11" ht="15.95" customHeight="1" thickBot="1">
      <c r="B249" s="476" t="s">
        <v>161</v>
      </c>
      <c r="C249" s="477"/>
      <c r="D249" s="478" t="s">
        <v>162</v>
      </c>
      <c r="E249" s="479"/>
      <c r="F249" s="479"/>
      <c r="G249" s="479"/>
      <c r="H249" s="479"/>
      <c r="I249" s="479"/>
      <c r="J249" s="479"/>
      <c r="K249" s="480"/>
    </row>
    <row r="250" spans="2:11" ht="15.95" customHeight="1">
      <c r="B250" s="79" t="s">
        <v>153</v>
      </c>
      <c r="C250" s="234">
        <v>0</v>
      </c>
      <c r="D250" s="235" t="s">
        <v>163</v>
      </c>
      <c r="E250" s="235" t="s">
        <v>164</v>
      </c>
      <c r="F250" s="204" t="s">
        <v>165</v>
      </c>
      <c r="G250" s="236" t="s">
        <v>166</v>
      </c>
      <c r="H250" s="481" t="s">
        <v>167</v>
      </c>
      <c r="I250" s="237" t="s">
        <v>168</v>
      </c>
      <c r="J250" s="77" t="s">
        <v>169</v>
      </c>
      <c r="K250" s="77"/>
    </row>
    <row r="251" spans="2:11" ht="15.95" customHeight="1" thickBot="1">
      <c r="B251" s="71" t="s">
        <v>170</v>
      </c>
      <c r="C251" s="238">
        <v>0</v>
      </c>
      <c r="D251" s="239" t="s">
        <v>171</v>
      </c>
      <c r="E251" s="239" t="s">
        <v>172</v>
      </c>
      <c r="F251" s="240" t="s">
        <v>173</v>
      </c>
      <c r="G251" s="203" t="s">
        <v>174</v>
      </c>
      <c r="H251" s="482"/>
      <c r="I251" s="241" t="s">
        <v>175</v>
      </c>
      <c r="J251" s="242" t="s">
        <v>176</v>
      </c>
      <c r="K251" s="54" t="s">
        <v>177</v>
      </c>
    </row>
    <row r="252" spans="2:11" ht="15.95" customHeight="1" thickBot="1">
      <c r="B252" s="47" t="s">
        <v>178</v>
      </c>
      <c r="C252" s="243">
        <f>C251-1</f>
        <v>-1</v>
      </c>
      <c r="D252" s="244">
        <v>0.7</v>
      </c>
      <c r="E252" s="244">
        <v>13</v>
      </c>
      <c r="F252" s="245">
        <v>0</v>
      </c>
      <c r="G252" s="244">
        <v>0</v>
      </c>
      <c r="H252" s="244">
        <v>0</v>
      </c>
      <c r="I252" s="244">
        <v>0</v>
      </c>
      <c r="J252" s="245">
        <v>0</v>
      </c>
      <c r="K252" s="246">
        <v>0</v>
      </c>
    </row>
    <row r="253" spans="2:11" ht="15.95" customHeight="1" thickBot="1">
      <c r="B253" s="483" t="s">
        <v>179</v>
      </c>
      <c r="C253" s="484"/>
      <c r="D253" s="478" t="s">
        <v>180</v>
      </c>
      <c r="E253" s="479"/>
      <c r="F253" s="479"/>
      <c r="G253" s="479"/>
      <c r="H253" s="479"/>
      <c r="I253" s="479"/>
      <c r="J253" s="479"/>
      <c r="K253" s="480"/>
    </row>
    <row r="254" spans="2:11" ht="15.95" customHeight="1">
      <c r="B254" s="481" t="s">
        <v>181</v>
      </c>
      <c r="C254" s="485" t="s">
        <v>182</v>
      </c>
      <c r="D254" s="485" t="s">
        <v>163</v>
      </c>
      <c r="E254" s="481" t="s">
        <v>164</v>
      </c>
      <c r="F254" s="487" t="s">
        <v>165</v>
      </c>
      <c r="G254" s="485" t="s">
        <v>166</v>
      </c>
      <c r="H254" s="481" t="s">
        <v>183</v>
      </c>
      <c r="I254" s="489" t="s">
        <v>168</v>
      </c>
      <c r="J254" s="489" t="s">
        <v>169</v>
      </c>
      <c r="K254" s="481" t="s">
        <v>184</v>
      </c>
    </row>
    <row r="255" spans="2:11" ht="15.95" customHeight="1" thickBot="1">
      <c r="B255" s="482"/>
      <c r="C255" s="486"/>
      <c r="D255" s="486"/>
      <c r="E255" s="482"/>
      <c r="F255" s="488"/>
      <c r="G255" s="486"/>
      <c r="H255" s="482"/>
      <c r="I255" s="490"/>
      <c r="J255" s="490"/>
      <c r="K255" s="482"/>
    </row>
    <row r="256" spans="2:11" ht="15.95" customHeight="1">
      <c r="B256" s="247"/>
      <c r="C256" s="248">
        <f>0</f>
        <v>0</v>
      </c>
      <c r="D256" s="249">
        <f>IF(OR(B256=0,B256=P233), 0, ROUND((C256)*D252,0))</f>
        <v>0</v>
      </c>
      <c r="E256" s="250">
        <f>IF(OR(B256=0, B256=P233), 0, ROUND(C251*E252,0))</f>
        <v>0</v>
      </c>
      <c r="F256" s="249">
        <f>IF(OR(B256=0,B256=P233),0,F252)</f>
        <v>0</v>
      </c>
      <c r="G256" s="251">
        <f>IF(OR(B256=0,B256=P233), 0, (C252*G252))</f>
        <v>0</v>
      </c>
      <c r="H256" s="250">
        <f>IF(OR(B256=0,B256=P233), 0, ROUND(((C251-2)*H252+(2*H252*0.75)),0))</f>
        <v>0</v>
      </c>
      <c r="I256" s="249">
        <f>IF(OR(B256=0,B256=P233),0,I252)</f>
        <v>0</v>
      </c>
      <c r="J256" s="249">
        <f>IF(OR(B256="PI/PD",B256="Co-I",B256="Co-PI",B256="Postdoctoral Associate",B256="Other Key Person",B256="Technician",B256="Secretarial/Clerical",B256="Consultant/Advisor (WVU-Affiliated)"),J252,IF(OR(B256="Graduate Student",B256="Undergraduate Student/Hourly Student Worker"),K252,0))</f>
        <v>0</v>
      </c>
      <c r="K256" s="252">
        <f>SUM(D256:J256)</f>
        <v>0</v>
      </c>
    </row>
    <row r="257" spans="2:11" ht="15.95" customHeight="1">
      <c r="B257" s="253"/>
      <c r="C257" s="254">
        <v>0</v>
      </c>
      <c r="D257" s="255">
        <f>IF(B257=0, 0, ROUND((C257)*D252,0))</f>
        <v>0</v>
      </c>
      <c r="E257" s="256">
        <f>IF(B257=0, 0, ROUND(C251*E252,0))</f>
        <v>0</v>
      </c>
      <c r="F257" s="255">
        <f>IF(OR(B257=0,B257=P233),0,F252)</f>
        <v>0</v>
      </c>
      <c r="G257" s="257">
        <f>IF(B257=0, 0, (C252*G252))</f>
        <v>0</v>
      </c>
      <c r="H257" s="256">
        <f>IF(B257=0, 0, ROUND(((C251-2)*H252+(2*H252*0.75)),0))</f>
        <v>0</v>
      </c>
      <c r="I257" s="255">
        <f>IF(B257=0,0,I252)</f>
        <v>0</v>
      </c>
      <c r="J257" s="255">
        <f>IF(OR(B257="PI/PD",B257="Co-I",B257="Co-PI",B257="Postdoctoral Associate",B257="Other Key Person",B257="Technician",B257="Secretarial/Clerical",B257="Consultant/Advisor (WVU-Affiliated)"),J252,IF(OR(B257="Graduate Student",B257="Undergraduate Student/Hourly Student Worker"),K252,0))</f>
        <v>0</v>
      </c>
      <c r="K257" s="258">
        <f>SUM(D257:J257)</f>
        <v>0</v>
      </c>
    </row>
    <row r="258" spans="2:11" ht="15.95" customHeight="1">
      <c r="B258" s="253"/>
      <c r="C258" s="254">
        <v>0</v>
      </c>
      <c r="D258" s="255">
        <f>IF(B258=0, 0, ROUND((C258)*D252,0))</f>
        <v>0</v>
      </c>
      <c r="E258" s="256">
        <f>IF(B258=0, 0, ROUND(C251*E252,0))</f>
        <v>0</v>
      </c>
      <c r="F258" s="255">
        <f>IF(OR(B258=0,B258=P233),0,F252)</f>
        <v>0</v>
      </c>
      <c r="G258" s="257">
        <f>IF(B258=0, 0, (C252*G252))</f>
        <v>0</v>
      </c>
      <c r="H258" s="256">
        <f>IF(B258=0, 0, ROUND(((C251-2)*H252+(2*H252*0.75)),0))</f>
        <v>0</v>
      </c>
      <c r="I258" s="255">
        <f>IF(B258=0,0,I252)</f>
        <v>0</v>
      </c>
      <c r="J258" s="255">
        <f>IF(OR(B258="PI/PD",B258="Co-I",B258="Co-PI",B258="Postdoctoral Associate",B258="Other Key Person",B258="Technician",B258="Secretarial/Clerical",B258="Consultant/Advisor (WVU-Affiliated)"),J252,IF(OR(B258="Graduate Student",B258="Undergraduate Student/Hourly Student Worker"),K252,0))</f>
        <v>0</v>
      </c>
      <c r="K258" s="258">
        <f>SUM(D258:J258)</f>
        <v>0</v>
      </c>
    </row>
    <row r="259" spans="2:11" ht="15.95" customHeight="1">
      <c r="B259" s="253"/>
      <c r="C259" s="254">
        <v>0</v>
      </c>
      <c r="D259" s="255">
        <f>IF(B259=0, 0, ROUND((C259)*D252,0))</f>
        <v>0</v>
      </c>
      <c r="E259" s="256">
        <f>IF(B259=0, 0, ROUND(C251*E252,0))</f>
        <v>0</v>
      </c>
      <c r="F259" s="255">
        <f>IF(OR(B259=0,B259=P233),0,F252)</f>
        <v>0</v>
      </c>
      <c r="G259" s="257">
        <f>IF(B259=0, 0, (C252*G252))</f>
        <v>0</v>
      </c>
      <c r="H259" s="256">
        <f>IF(B259=0, 0, ROUND(((C251-2)*H252+(2*H252*0.75)),0))</f>
        <v>0</v>
      </c>
      <c r="I259" s="255">
        <f>IF(B259=0,0,I252)</f>
        <v>0</v>
      </c>
      <c r="J259" s="255">
        <f>IF(OR(B259="PI/PD",B259="Co-I",B259="Co-PI",B259="Postdoctoral Associate",B259="Other Key Person",B259="Technician",B259="Secretarial/Clerical",B259="Consultant/Advisor (WVU-Affiliated)"),J252,IF(OR(B259="Graduate Student",B259="Undergraduate Student/Hourly Student Worker"),K252,0))</f>
        <v>0</v>
      </c>
      <c r="K259" s="258">
        <f>SUM(D259:J259)</f>
        <v>0</v>
      </c>
    </row>
    <row r="260" spans="2:11" ht="15.95" customHeight="1">
      <c r="B260" s="259"/>
      <c r="C260" s="260">
        <v>0</v>
      </c>
      <c r="D260" s="261">
        <f>IF(B260=0, 0, ROUND((C260)*D252,0))</f>
        <v>0</v>
      </c>
      <c r="E260" s="262">
        <f>IF(B260=0, 0, ROUND(C251*E252,0))</f>
        <v>0</v>
      </c>
      <c r="F260" s="261">
        <f>IF(OR(B260=0,B260=P233),0,F252)</f>
        <v>0</v>
      </c>
      <c r="G260" s="263">
        <f>IF(B260=0, 0, (C252*G252))</f>
        <v>0</v>
      </c>
      <c r="H260" s="262">
        <f>IF(B260=0, 0, ROUND(((C251-2)*H252+(2*H252*0.75)),0))</f>
        <v>0</v>
      </c>
      <c r="I260" s="261">
        <f>IF(B260=0,0,I252)</f>
        <v>0</v>
      </c>
      <c r="J260" s="261">
        <f>IF(OR(B260="PI/PD",B260="Co-I",B260="Co-PI",B260="Postdoctoral Associate",B260="Other Key Person",B260="Technician",B260="Secretarial/Clerical",B260="Consultant/Advisor (WVU-Affiliated)"),J252,IF(OR(B260="Graduate Student",B260="Undergraduate Student/Hourly Student Worker"),K252,0))</f>
        <v>0</v>
      </c>
      <c r="K260" s="264">
        <f>SUM(D260:J260)</f>
        <v>0</v>
      </c>
    </row>
    <row r="261" spans="2:11" ht="15.95" customHeight="1" thickBot="1">
      <c r="B261" s="265" t="s">
        <v>185</v>
      </c>
      <c r="C261" s="266"/>
      <c r="D261" s="267">
        <f t="shared" ref="D261:H261" si="16">SUM(D256:D260)</f>
        <v>0</v>
      </c>
      <c r="E261" s="266">
        <f t="shared" si="16"/>
        <v>0</v>
      </c>
      <c r="F261" s="267">
        <f t="shared" si="16"/>
        <v>0</v>
      </c>
      <c r="G261" s="267">
        <f t="shared" si="16"/>
        <v>0</v>
      </c>
      <c r="H261" s="267">
        <f t="shared" si="16"/>
        <v>0</v>
      </c>
      <c r="I261" s="267">
        <f>SUM(I256:I260)</f>
        <v>0</v>
      </c>
      <c r="J261" s="267">
        <f>SUM(J256:J260)</f>
        <v>0</v>
      </c>
      <c r="K261" s="268">
        <f>SUM(C261:J261)</f>
        <v>0</v>
      </c>
    </row>
    <row r="265" spans="2:11" ht="15.95" customHeight="1">
      <c r="B265" s="397" t="s">
        <v>72</v>
      </c>
    </row>
    <row r="267" spans="2:11" ht="15.95" customHeight="1">
      <c r="B267" s="398" t="s">
        <v>200</v>
      </c>
      <c r="C267" s="399"/>
      <c r="D267" s="399"/>
      <c r="E267" s="400"/>
      <c r="F267" s="401">
        <v>0.7</v>
      </c>
    </row>
    <row r="268" spans="2:11" ht="15.95" customHeight="1">
      <c r="B268" s="398" t="s">
        <v>201</v>
      </c>
      <c r="C268" s="399"/>
      <c r="D268" s="399"/>
      <c r="E268" s="400"/>
      <c r="F268" s="401">
        <v>13</v>
      </c>
    </row>
  </sheetData>
  <mergeCells count="276">
    <mergeCell ref="F216:H216"/>
    <mergeCell ref="F232:H232"/>
    <mergeCell ref="F248:H248"/>
    <mergeCell ref="F72:H72"/>
    <mergeCell ref="F88:H88"/>
    <mergeCell ref="F104:H104"/>
    <mergeCell ref="F120:H120"/>
    <mergeCell ref="F136:H136"/>
    <mergeCell ref="F152:H152"/>
    <mergeCell ref="F168:H168"/>
    <mergeCell ref="F184:H184"/>
    <mergeCell ref="F200:H200"/>
    <mergeCell ref="D217:K217"/>
    <mergeCell ref="H218:H219"/>
    <mergeCell ref="K174:K175"/>
    <mergeCell ref="H106:H107"/>
    <mergeCell ref="J110:J111"/>
    <mergeCell ref="K110:K111"/>
    <mergeCell ref="C120:D120"/>
    <mergeCell ref="B137:C137"/>
    <mergeCell ref="D137:K137"/>
    <mergeCell ref="H122:H123"/>
    <mergeCell ref="B125:C125"/>
    <mergeCell ref="B126:B127"/>
    <mergeCell ref="C5:D5"/>
    <mergeCell ref="C6:D6"/>
    <mergeCell ref="B41:C41"/>
    <mergeCell ref="D41:K41"/>
    <mergeCell ref="H42:H43"/>
    <mergeCell ref="B45:C45"/>
    <mergeCell ref="F24:H24"/>
    <mergeCell ref="F40:H40"/>
    <mergeCell ref="F56:H56"/>
    <mergeCell ref="F46:F47"/>
    <mergeCell ref="G46:G47"/>
    <mergeCell ref="H46:H47"/>
    <mergeCell ref="C7:D7"/>
    <mergeCell ref="C8:D8"/>
    <mergeCell ref="C9:D9"/>
    <mergeCell ref="C10:D10"/>
    <mergeCell ref="C11:D11"/>
    <mergeCell ref="B21:D21"/>
    <mergeCell ref="D25:K25"/>
    <mergeCell ref="B25:C25"/>
    <mergeCell ref="C12:D12"/>
    <mergeCell ref="D30:D31"/>
    <mergeCell ref="G30:G31"/>
    <mergeCell ref="C13:D13"/>
    <mergeCell ref="B2:K2"/>
    <mergeCell ref="K62:K63"/>
    <mergeCell ref="C72:D72"/>
    <mergeCell ref="D77:K77"/>
    <mergeCell ref="K78:K79"/>
    <mergeCell ref="C88:D88"/>
    <mergeCell ref="D93:K93"/>
    <mergeCell ref="K94:K95"/>
    <mergeCell ref="C104:D104"/>
    <mergeCell ref="K30:K31"/>
    <mergeCell ref="D29:K29"/>
    <mergeCell ref="C24:D24"/>
    <mergeCell ref="C40:D40"/>
    <mergeCell ref="D45:K45"/>
    <mergeCell ref="K46:K47"/>
    <mergeCell ref="C56:D56"/>
    <mergeCell ref="D61:K61"/>
    <mergeCell ref="I4:K4"/>
    <mergeCell ref="H30:H31"/>
    <mergeCell ref="B93:C93"/>
    <mergeCell ref="B94:B95"/>
    <mergeCell ref="C94:C95"/>
    <mergeCell ref="B73:C73"/>
    <mergeCell ref="H26:H27"/>
    <mergeCell ref="B78:B79"/>
    <mergeCell ref="C78:C79"/>
    <mergeCell ref="D78:D79"/>
    <mergeCell ref="E78:E79"/>
    <mergeCell ref="F78:F79"/>
    <mergeCell ref="G78:G79"/>
    <mergeCell ref="H78:H79"/>
    <mergeCell ref="I78:I79"/>
    <mergeCell ref="J78:J79"/>
    <mergeCell ref="C14:D14"/>
    <mergeCell ref="C15:D15"/>
    <mergeCell ref="C16:D16"/>
    <mergeCell ref="C17:D17"/>
    <mergeCell ref="C18:D18"/>
    <mergeCell ref="C19:D19"/>
    <mergeCell ref="C20:D20"/>
    <mergeCell ref="G62:G63"/>
    <mergeCell ref="B57:C57"/>
    <mergeCell ref="D57:K57"/>
    <mergeCell ref="H58:H59"/>
    <mergeCell ref="B61:C61"/>
    <mergeCell ref="B62:B63"/>
    <mergeCell ref="C62:C63"/>
    <mergeCell ref="E62:E63"/>
    <mergeCell ref="B29:C29"/>
    <mergeCell ref="B30:B31"/>
    <mergeCell ref="F30:F31"/>
    <mergeCell ref="E30:E31"/>
    <mergeCell ref="I62:I63"/>
    <mergeCell ref="J62:J63"/>
    <mergeCell ref="I30:I31"/>
    <mergeCell ref="J30:J31"/>
    <mergeCell ref="C30:C31"/>
    <mergeCell ref="D89:K89"/>
    <mergeCell ref="D158:D159"/>
    <mergeCell ref="F110:F111"/>
    <mergeCell ref="G110:G111"/>
    <mergeCell ref="H110:H111"/>
    <mergeCell ref="I110:I111"/>
    <mergeCell ref="C136:D136"/>
    <mergeCell ref="B141:C141"/>
    <mergeCell ref="K158:K159"/>
    <mergeCell ref="B89:C89"/>
    <mergeCell ref="B121:C121"/>
    <mergeCell ref="D121:K121"/>
    <mergeCell ref="B110:B111"/>
    <mergeCell ref="C110:C111"/>
    <mergeCell ref="D110:D111"/>
    <mergeCell ref="E110:E111"/>
    <mergeCell ref="C126:C127"/>
    <mergeCell ref="D126:D127"/>
    <mergeCell ref="E126:E127"/>
    <mergeCell ref="F126:F127"/>
    <mergeCell ref="G126:G127"/>
    <mergeCell ref="H126:H127"/>
    <mergeCell ref="I126:I127"/>
    <mergeCell ref="J126:J127"/>
    <mergeCell ref="I46:I47"/>
    <mergeCell ref="J46:J47"/>
    <mergeCell ref="B46:B47"/>
    <mergeCell ref="C46:C47"/>
    <mergeCell ref="D46:D47"/>
    <mergeCell ref="E46:E47"/>
    <mergeCell ref="F62:F63"/>
    <mergeCell ref="B109:C109"/>
    <mergeCell ref="H62:H63"/>
    <mergeCell ref="D62:D63"/>
    <mergeCell ref="B105:C105"/>
    <mergeCell ref="D109:K109"/>
    <mergeCell ref="D105:K105"/>
    <mergeCell ref="H90:H91"/>
    <mergeCell ref="D94:D95"/>
    <mergeCell ref="E94:E95"/>
    <mergeCell ref="F94:F95"/>
    <mergeCell ref="G94:G95"/>
    <mergeCell ref="D73:K73"/>
    <mergeCell ref="I94:I95"/>
    <mergeCell ref="J94:J95"/>
    <mergeCell ref="H94:H95"/>
    <mergeCell ref="H74:H75"/>
    <mergeCell ref="B77:C77"/>
    <mergeCell ref="D125:K125"/>
    <mergeCell ref="K126:K127"/>
    <mergeCell ref="B142:B143"/>
    <mergeCell ref="C142:C143"/>
    <mergeCell ref="D142:D143"/>
    <mergeCell ref="E142:E143"/>
    <mergeCell ref="F142:F143"/>
    <mergeCell ref="G142:G143"/>
    <mergeCell ref="H142:H143"/>
    <mergeCell ref="I142:I143"/>
    <mergeCell ref="J142:J143"/>
    <mergeCell ref="D141:K141"/>
    <mergeCell ref="K142:K143"/>
    <mergeCell ref="H138:H139"/>
    <mergeCell ref="B153:C153"/>
    <mergeCell ref="D153:K153"/>
    <mergeCell ref="H154:H155"/>
    <mergeCell ref="B157:C157"/>
    <mergeCell ref="C152:D152"/>
    <mergeCell ref="D157:K157"/>
    <mergeCell ref="B174:B175"/>
    <mergeCell ref="C174:C175"/>
    <mergeCell ref="D174:D175"/>
    <mergeCell ref="E174:E175"/>
    <mergeCell ref="F174:F175"/>
    <mergeCell ref="G174:G175"/>
    <mergeCell ref="H174:H175"/>
    <mergeCell ref="I174:I175"/>
    <mergeCell ref="J174:J175"/>
    <mergeCell ref="B158:B159"/>
    <mergeCell ref="C158:C159"/>
    <mergeCell ref="C168:D168"/>
    <mergeCell ref="J158:J159"/>
    <mergeCell ref="E158:E159"/>
    <mergeCell ref="F158:F159"/>
    <mergeCell ref="G158:G159"/>
    <mergeCell ref="H158:H159"/>
    <mergeCell ref="B185:C185"/>
    <mergeCell ref="D185:K185"/>
    <mergeCell ref="I158:I159"/>
    <mergeCell ref="B169:C169"/>
    <mergeCell ref="D169:K169"/>
    <mergeCell ref="H170:H171"/>
    <mergeCell ref="B173:C173"/>
    <mergeCell ref="D173:K173"/>
    <mergeCell ref="H186:H187"/>
    <mergeCell ref="C184:D184"/>
    <mergeCell ref="B189:C189"/>
    <mergeCell ref="D189:K189"/>
    <mergeCell ref="B190:B191"/>
    <mergeCell ref="C190:C191"/>
    <mergeCell ref="D190:D191"/>
    <mergeCell ref="E190:E191"/>
    <mergeCell ref="F190:F191"/>
    <mergeCell ref="G190:G191"/>
    <mergeCell ref="H190:H191"/>
    <mergeCell ref="I190:I191"/>
    <mergeCell ref="J190:J191"/>
    <mergeCell ref="K190:K191"/>
    <mergeCell ref="C200:D200"/>
    <mergeCell ref="B201:C201"/>
    <mergeCell ref="D201:K201"/>
    <mergeCell ref="H202:H203"/>
    <mergeCell ref="B205:C205"/>
    <mergeCell ref="D205:K205"/>
    <mergeCell ref="B206:B207"/>
    <mergeCell ref="C206:C207"/>
    <mergeCell ref="D206:D207"/>
    <mergeCell ref="E206:E207"/>
    <mergeCell ref="F206:F207"/>
    <mergeCell ref="G206:G207"/>
    <mergeCell ref="H206:H207"/>
    <mergeCell ref="I206:I207"/>
    <mergeCell ref="J206:J207"/>
    <mergeCell ref="K206:K207"/>
    <mergeCell ref="C222:C223"/>
    <mergeCell ref="D222:D223"/>
    <mergeCell ref="E222:E223"/>
    <mergeCell ref="F222:F223"/>
    <mergeCell ref="G222:G223"/>
    <mergeCell ref="H222:H223"/>
    <mergeCell ref="I222:I223"/>
    <mergeCell ref="J222:J223"/>
    <mergeCell ref="K222:K223"/>
    <mergeCell ref="B249:C249"/>
    <mergeCell ref="D249:K249"/>
    <mergeCell ref="H250:H251"/>
    <mergeCell ref="B253:C253"/>
    <mergeCell ref="D253:K253"/>
    <mergeCell ref="B254:B255"/>
    <mergeCell ref="C254:C255"/>
    <mergeCell ref="D254:D255"/>
    <mergeCell ref="E254:E255"/>
    <mergeCell ref="F254:F255"/>
    <mergeCell ref="G254:G255"/>
    <mergeCell ref="H254:H255"/>
    <mergeCell ref="I254:I255"/>
    <mergeCell ref="J254:J255"/>
    <mergeCell ref="K254:K255"/>
    <mergeCell ref="B4:G4"/>
    <mergeCell ref="M4:M22"/>
    <mergeCell ref="C248:D248"/>
    <mergeCell ref="C232:D232"/>
    <mergeCell ref="B233:C233"/>
    <mergeCell ref="D233:K233"/>
    <mergeCell ref="H234:H235"/>
    <mergeCell ref="B237:C237"/>
    <mergeCell ref="D237:K237"/>
    <mergeCell ref="B238:B239"/>
    <mergeCell ref="C238:C239"/>
    <mergeCell ref="D238:D239"/>
    <mergeCell ref="E238:E239"/>
    <mergeCell ref="F238:F239"/>
    <mergeCell ref="G238:G239"/>
    <mergeCell ref="H238:H239"/>
    <mergeCell ref="I238:I239"/>
    <mergeCell ref="J238:J239"/>
    <mergeCell ref="K238:K239"/>
    <mergeCell ref="C216:D216"/>
    <mergeCell ref="B217:C217"/>
    <mergeCell ref="B221:C221"/>
    <mergeCell ref="D221:K221"/>
    <mergeCell ref="B222:B223"/>
  </mergeCells>
  <dataValidations count="2">
    <dataValidation type="list" allowBlank="1" showInputMessage="1" showErrorMessage="1" sqref="K24 K248 K232 K216 K200 K184 K168 K152 K136 K120 K104 K88 K72 K56 K40" xr:uid="{9DC39C2E-8517-4DBE-AE8F-D109B7DF3EBB}">
      <formula1>$J$5:$K$5</formula1>
    </dataValidation>
    <dataValidation type="list" allowBlank="1" showInputMessage="1" showErrorMessage="1" sqref="B32:B36 B112:B116 B96:B100 B80:B84 B64:B68 B208:B212 B160:B164 B128:B132 B144:B148 B176:B180 B192:B196 B256:B260 B240:B244 B224:B228 B48:B52" xr:uid="{45C4C62D-235A-4DA2-BF09-E32279F0C8B7}">
      <formula1>$P$4:$P$15</formula1>
    </dataValidation>
  </dataValidations>
  <hyperlinks>
    <hyperlink ref="G26" r:id="rId1" xr:uid="{D97C8C74-1681-48CD-AC2D-BFBD95B8D418}"/>
    <hyperlink ref="G58" r:id="rId2" xr:uid="{E0871AC0-29FF-4B46-87EF-0622A0C57C40}"/>
    <hyperlink ref="G74" r:id="rId3" xr:uid="{330A2C6C-821A-459A-9A9F-8722A6B239C4}"/>
    <hyperlink ref="G90" r:id="rId4" xr:uid="{F80AADC9-1BCE-4AC6-B154-0AE2EEFB9ED5}"/>
    <hyperlink ref="G106" r:id="rId5" xr:uid="{EC29B33B-8AF8-4D2F-8677-FE46C7E5C2A0}"/>
    <hyperlink ref="G122" r:id="rId6" xr:uid="{7D210D70-6D62-4B7E-B825-F5560CC71CC6}"/>
    <hyperlink ref="G138" r:id="rId7" xr:uid="{E4DFBFBB-21ED-4AA8-AE00-4B9596CE99CC}"/>
    <hyperlink ref="G154" r:id="rId8" xr:uid="{68702552-1FEF-466D-860B-E5A5803DDA5C}"/>
    <hyperlink ref="G170" r:id="rId9" xr:uid="{0104C756-3989-4FC3-9F4F-4D65473E5FD1}"/>
    <hyperlink ref="G186" r:id="rId10" xr:uid="{E3EC4FA3-24B4-425C-9C4F-BE73CE0F7249}"/>
    <hyperlink ref="G202" r:id="rId11" xr:uid="{7B88B937-68C8-430F-A79F-A3D7ECAB7DC0}"/>
    <hyperlink ref="G218" r:id="rId12" xr:uid="{97903EAD-B885-4B78-A011-4A814CF1B1E9}"/>
    <hyperlink ref="G234" r:id="rId13" xr:uid="{AD601002-8910-4638-9AF1-7E0C514271FC}"/>
    <hyperlink ref="G250" r:id="rId14" xr:uid="{8002B93F-41A3-4CC4-A0B1-E9A52FDC68CF}"/>
    <hyperlink ref="G42" r:id="rId15" xr:uid="{FAF4D270-9557-4A55-9A70-FA6A53DD9050}"/>
  </hyperlinks>
  <pageMargins left="0.7" right="0.7" top="0.75" bottom="0.75" header="0.3" footer="0.3"/>
  <legacy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013C-ECF1-458A-BC49-F8AB577F2F4A}">
  <dimension ref="A2:I204"/>
  <sheetViews>
    <sheetView zoomScaleNormal="100" workbookViewId="0">
      <selection activeCell="F6" sqref="F6"/>
    </sheetView>
  </sheetViews>
  <sheetFormatPr defaultColWidth="9.140625" defaultRowHeight="16.899999999999999"/>
  <cols>
    <col min="1" max="1" width="4.42578125" style="46" customWidth="1"/>
    <col min="2" max="2" width="14.7109375" style="46" customWidth="1"/>
    <col min="3" max="3" width="14" style="46" customWidth="1"/>
    <col min="4" max="5" width="17.7109375" style="46" customWidth="1"/>
    <col min="6" max="6" width="18.7109375" style="46" customWidth="1"/>
    <col min="7" max="7" width="17.42578125" style="46" bestFit="1" customWidth="1"/>
    <col min="8" max="8" width="23.28515625" style="46" bestFit="1" customWidth="1"/>
    <col min="9" max="16384" width="9.140625" style="46"/>
  </cols>
  <sheetData>
    <row r="2" spans="2:9" ht="20.45">
      <c r="B2" s="431" t="s">
        <v>202</v>
      </c>
      <c r="C2" s="431"/>
      <c r="D2" s="431"/>
      <c r="E2" s="431"/>
      <c r="F2" s="431"/>
    </row>
    <row r="3" spans="2:9" ht="17.45" thickBot="1"/>
    <row r="4" spans="2:9" ht="17.45" thickBot="1">
      <c r="B4" s="44" t="s">
        <v>203</v>
      </c>
      <c r="C4" s="497" t="s">
        <v>204</v>
      </c>
      <c r="D4" s="498"/>
      <c r="E4" s="498"/>
      <c r="F4" s="499"/>
    </row>
    <row r="5" spans="2:9" ht="17.45" thickBot="1">
      <c r="B5" s="22"/>
      <c r="C5" s="23" t="s">
        <v>205</v>
      </c>
      <c r="D5" s="24" t="s">
        <v>206</v>
      </c>
      <c r="E5" s="25" t="s">
        <v>207</v>
      </c>
      <c r="F5" s="24" t="s">
        <v>208</v>
      </c>
      <c r="H5" s="137"/>
      <c r="I5" s="137"/>
    </row>
    <row r="6" spans="2:9">
      <c r="B6" s="18" t="s">
        <v>129</v>
      </c>
      <c r="C6" s="19">
        <v>25000</v>
      </c>
      <c r="D6" s="20">
        <v>0</v>
      </c>
      <c r="E6" s="21">
        <f>D6</f>
        <v>0</v>
      </c>
      <c r="F6" s="4">
        <f>IF(E6&lt;C6, 0, MIN(E6-C6,D6))</f>
        <v>0</v>
      </c>
      <c r="G6" s="139"/>
    </row>
    <row r="7" spans="2:9">
      <c r="B7" s="10" t="s">
        <v>131</v>
      </c>
      <c r="C7" s="16">
        <v>25000</v>
      </c>
      <c r="D7" s="14">
        <v>0</v>
      </c>
      <c r="E7" s="8">
        <f>D7+D6</f>
        <v>0</v>
      </c>
      <c r="F7" s="6">
        <f>IF(E7&lt;C7, 0, MIN(E7-C7,D7))</f>
        <v>0</v>
      </c>
      <c r="G7" s="139"/>
    </row>
    <row r="8" spans="2:9">
      <c r="B8" s="11" t="s">
        <v>133</v>
      </c>
      <c r="C8" s="16">
        <v>25000</v>
      </c>
      <c r="D8" s="14">
        <v>0</v>
      </c>
      <c r="E8" s="8">
        <f>E7+D8</f>
        <v>0</v>
      </c>
      <c r="F8" s="6">
        <f>IF(E8&lt;C8, 0, MIN(E8-C8,D8))</f>
        <v>0</v>
      </c>
      <c r="G8" s="139"/>
    </row>
    <row r="9" spans="2:9">
      <c r="B9" s="12" t="s">
        <v>135</v>
      </c>
      <c r="C9" s="16">
        <v>25000</v>
      </c>
      <c r="D9" s="14">
        <v>0</v>
      </c>
      <c r="E9" s="8">
        <f>E8+D9</f>
        <v>0</v>
      </c>
      <c r="F9" s="6">
        <f>IF(E9&lt;C9, 0, MIN(E9-C9,D9))</f>
        <v>0</v>
      </c>
      <c r="G9" s="139"/>
    </row>
    <row r="10" spans="2:9" ht="17.45" thickBot="1">
      <c r="B10" s="13" t="s">
        <v>137</v>
      </c>
      <c r="C10" s="17">
        <v>25000</v>
      </c>
      <c r="D10" s="15">
        <v>0</v>
      </c>
      <c r="E10" s="9">
        <f>E9+D10</f>
        <v>0</v>
      </c>
      <c r="F10" s="7">
        <f>IF(E10&lt;C10, 0, MIN(E10-C10,D10))</f>
        <v>0</v>
      </c>
      <c r="G10" s="139"/>
    </row>
    <row r="11" spans="2:9" ht="17.45" thickBot="1">
      <c r="B11" s="5"/>
      <c r="C11" s="2"/>
      <c r="D11" s="2"/>
      <c r="E11" s="1"/>
      <c r="F11" s="1"/>
    </row>
    <row r="12" spans="2:9" ht="17.45" thickBot="1">
      <c r="B12" s="45" t="s">
        <v>209</v>
      </c>
      <c r="C12" s="497" t="s">
        <v>204</v>
      </c>
      <c r="D12" s="498"/>
      <c r="E12" s="498"/>
      <c r="F12" s="499"/>
    </row>
    <row r="13" spans="2:9" ht="17.45" thickBot="1">
      <c r="B13" s="22"/>
      <c r="C13" s="23" t="s">
        <v>205</v>
      </c>
      <c r="D13" s="23" t="s">
        <v>206</v>
      </c>
      <c r="E13" s="25" t="s">
        <v>207</v>
      </c>
      <c r="F13" s="24" t="s">
        <v>208</v>
      </c>
    </row>
    <row r="14" spans="2:9">
      <c r="B14" s="18" t="s">
        <v>129</v>
      </c>
      <c r="C14" s="19">
        <v>25000</v>
      </c>
      <c r="D14" s="19">
        <v>0</v>
      </c>
      <c r="E14" s="21">
        <f>D14</f>
        <v>0</v>
      </c>
      <c r="F14" s="4">
        <f>IF(E14&lt;C14, 0, MIN(E14-C14,D14))</f>
        <v>0</v>
      </c>
    </row>
    <row r="15" spans="2:9">
      <c r="B15" s="10" t="s">
        <v>131</v>
      </c>
      <c r="C15" s="16">
        <v>25000</v>
      </c>
      <c r="D15" s="16">
        <v>0</v>
      </c>
      <c r="E15" s="8">
        <f>D15+D14</f>
        <v>0</v>
      </c>
      <c r="F15" s="6">
        <f>IF(E15&lt;C15, 0, MIN(E15-C15,D15))</f>
        <v>0</v>
      </c>
    </row>
    <row r="16" spans="2:9">
      <c r="B16" s="11" t="s">
        <v>133</v>
      </c>
      <c r="C16" s="16">
        <v>25000</v>
      </c>
      <c r="D16" s="16">
        <v>0</v>
      </c>
      <c r="E16" s="8">
        <f>E15+D16</f>
        <v>0</v>
      </c>
      <c r="F16" s="6">
        <f>IF(E16&lt;C16, 0, MIN(E16-C16,D16))</f>
        <v>0</v>
      </c>
    </row>
    <row r="17" spans="2:6">
      <c r="B17" s="12" t="s">
        <v>135</v>
      </c>
      <c r="C17" s="16">
        <v>25000</v>
      </c>
      <c r="D17" s="16">
        <v>0</v>
      </c>
      <c r="E17" s="8">
        <f>E16+D17</f>
        <v>0</v>
      </c>
      <c r="F17" s="6">
        <f>IF(E17&lt;C17, 0, MIN(E17-C17,D17))</f>
        <v>0</v>
      </c>
    </row>
    <row r="18" spans="2:6" ht="17.45" thickBot="1">
      <c r="B18" s="13" t="s">
        <v>137</v>
      </c>
      <c r="C18" s="17">
        <v>25000</v>
      </c>
      <c r="D18" s="17">
        <v>0</v>
      </c>
      <c r="E18" s="9">
        <f>E17+D18</f>
        <v>0</v>
      </c>
      <c r="F18" s="7">
        <f>IF(E18&lt;C18, 0, MIN(E18-C18,D18))</f>
        <v>0</v>
      </c>
    </row>
    <row r="19" spans="2:6" ht="17.45" thickBot="1">
      <c r="B19" s="1"/>
      <c r="C19" s="2"/>
      <c r="D19" s="2"/>
      <c r="E19" s="3"/>
      <c r="F19" s="1"/>
    </row>
    <row r="20" spans="2:6" ht="17.45" thickBot="1">
      <c r="B20" s="45" t="s">
        <v>210</v>
      </c>
      <c r="C20" s="497" t="s">
        <v>204</v>
      </c>
      <c r="D20" s="498"/>
      <c r="E20" s="498"/>
      <c r="F20" s="499"/>
    </row>
    <row r="21" spans="2:6" ht="17.45" thickBot="1">
      <c r="B21" s="22"/>
      <c r="C21" s="23" t="s">
        <v>205</v>
      </c>
      <c r="D21" s="23" t="s">
        <v>206</v>
      </c>
      <c r="E21" s="25" t="s">
        <v>207</v>
      </c>
      <c r="F21" s="24" t="s">
        <v>208</v>
      </c>
    </row>
    <row r="22" spans="2:6">
      <c r="B22" s="18" t="s">
        <v>129</v>
      </c>
      <c r="C22" s="19">
        <v>25000</v>
      </c>
      <c r="D22" s="19">
        <v>0</v>
      </c>
      <c r="E22" s="21">
        <f>D22</f>
        <v>0</v>
      </c>
      <c r="F22" s="4">
        <f>IF(E22&lt;C22, 0, MIN(E22-C22,D22))</f>
        <v>0</v>
      </c>
    </row>
    <row r="23" spans="2:6">
      <c r="B23" s="10" t="s">
        <v>131</v>
      </c>
      <c r="C23" s="16">
        <v>25000</v>
      </c>
      <c r="D23" s="16">
        <v>0</v>
      </c>
      <c r="E23" s="8">
        <f>D23+D22</f>
        <v>0</v>
      </c>
      <c r="F23" s="6">
        <f>IF(E23&lt;C23, 0, MIN(E23-C23,D23))</f>
        <v>0</v>
      </c>
    </row>
    <row r="24" spans="2:6">
      <c r="B24" s="11" t="s">
        <v>133</v>
      </c>
      <c r="C24" s="16">
        <v>25000</v>
      </c>
      <c r="D24" s="16">
        <v>0</v>
      </c>
      <c r="E24" s="8">
        <f>E23+D24</f>
        <v>0</v>
      </c>
      <c r="F24" s="6">
        <f>IF(E24&lt;C24, 0, MIN(E24-C24,D24))</f>
        <v>0</v>
      </c>
    </row>
    <row r="25" spans="2:6">
      <c r="B25" s="12" t="s">
        <v>135</v>
      </c>
      <c r="C25" s="16">
        <v>25000</v>
      </c>
      <c r="D25" s="16">
        <v>0</v>
      </c>
      <c r="E25" s="8">
        <f>E24+D25</f>
        <v>0</v>
      </c>
      <c r="F25" s="6">
        <f>IF(E25&lt;C25, 0, MIN(E25-C25,D25))</f>
        <v>0</v>
      </c>
    </row>
    <row r="26" spans="2:6" ht="17.45" thickBot="1">
      <c r="B26" s="13" t="s">
        <v>137</v>
      </c>
      <c r="C26" s="17">
        <v>25000</v>
      </c>
      <c r="D26" s="17">
        <v>0</v>
      </c>
      <c r="E26" s="9">
        <f>E25+D26</f>
        <v>0</v>
      </c>
      <c r="F26" s="7">
        <f>IF(E26&lt;C26, 0, MIN(E26-C26,D26))</f>
        <v>0</v>
      </c>
    </row>
    <row r="27" spans="2:6" ht="17.45" thickBot="1">
      <c r="B27" s="1"/>
      <c r="C27" s="1"/>
      <c r="D27" s="1"/>
      <c r="E27" s="1"/>
      <c r="F27" s="1"/>
    </row>
    <row r="28" spans="2:6" ht="17.45" thickBot="1">
      <c r="B28" s="45" t="s">
        <v>211</v>
      </c>
      <c r="C28" s="497" t="s">
        <v>204</v>
      </c>
      <c r="D28" s="498"/>
      <c r="E28" s="498"/>
      <c r="F28" s="499"/>
    </row>
    <row r="29" spans="2:6" ht="17.45" thickBot="1">
      <c r="B29" s="22"/>
      <c r="C29" s="23" t="s">
        <v>205</v>
      </c>
      <c r="D29" s="23" t="s">
        <v>206</v>
      </c>
      <c r="E29" s="25" t="s">
        <v>207</v>
      </c>
      <c r="F29" s="24" t="s">
        <v>208</v>
      </c>
    </row>
    <row r="30" spans="2:6">
      <c r="B30" s="18" t="s">
        <v>129</v>
      </c>
      <c r="C30" s="19">
        <v>25000</v>
      </c>
      <c r="D30" s="19">
        <v>0</v>
      </c>
      <c r="E30" s="21">
        <f>D30</f>
        <v>0</v>
      </c>
      <c r="F30" s="4">
        <f>IF(E30&lt;C30, 0, MIN(E30-C30,D30))</f>
        <v>0</v>
      </c>
    </row>
    <row r="31" spans="2:6">
      <c r="B31" s="10" t="s">
        <v>131</v>
      </c>
      <c r="C31" s="16">
        <v>25000</v>
      </c>
      <c r="D31" s="16">
        <v>0</v>
      </c>
      <c r="E31" s="8">
        <f>D31+D30</f>
        <v>0</v>
      </c>
      <c r="F31" s="6">
        <f>IF(E31&lt;C31, 0, MIN(E31-C31,D31))</f>
        <v>0</v>
      </c>
    </row>
    <row r="32" spans="2:6">
      <c r="B32" s="11" t="s">
        <v>133</v>
      </c>
      <c r="C32" s="16">
        <v>25000</v>
      </c>
      <c r="D32" s="16">
        <v>0</v>
      </c>
      <c r="E32" s="8">
        <f>E31+D32</f>
        <v>0</v>
      </c>
      <c r="F32" s="6">
        <f>IF(E32&lt;C32, 0, MIN(E32-C32,D32))</f>
        <v>0</v>
      </c>
    </row>
    <row r="33" spans="1:6">
      <c r="B33" s="12" t="s">
        <v>135</v>
      </c>
      <c r="C33" s="16">
        <v>25000</v>
      </c>
      <c r="D33" s="16">
        <v>0</v>
      </c>
      <c r="E33" s="8">
        <f>E32+D33</f>
        <v>0</v>
      </c>
      <c r="F33" s="6">
        <f>IF(E33&lt;C33, 0, MIN(E33-C33,D33))</f>
        <v>0</v>
      </c>
    </row>
    <row r="34" spans="1:6" ht="17.45" thickBot="1">
      <c r="B34" s="13" t="s">
        <v>137</v>
      </c>
      <c r="C34" s="17">
        <v>25000</v>
      </c>
      <c r="D34" s="17">
        <v>0</v>
      </c>
      <c r="E34" s="9">
        <f>E33+D34</f>
        <v>0</v>
      </c>
      <c r="F34" s="7">
        <f>IF(E34&lt;C34, 0, MIN(E34-C34,D34))</f>
        <v>0</v>
      </c>
    </row>
    <row r="38" spans="1:6">
      <c r="B38" s="137"/>
      <c r="C38" s="137"/>
    </row>
    <row r="40" spans="1:6">
      <c r="A40" s="137"/>
      <c r="B40" s="138"/>
      <c r="C40" s="138"/>
      <c r="E40" s="139"/>
    </row>
    <row r="41" spans="1:6">
      <c r="A41" s="138"/>
    </row>
    <row r="192" spans="2:2">
      <c r="B192" s="137"/>
    </row>
    <row r="193" spans="1:2">
      <c r="A193" s="138"/>
      <c r="B193" s="138"/>
    </row>
    <row r="200" spans="1:2">
      <c r="B200" s="139"/>
    </row>
    <row r="201" spans="1:2">
      <c r="B201" s="139"/>
    </row>
    <row r="202" spans="1:2">
      <c r="B202" s="139"/>
    </row>
    <row r="203" spans="1:2">
      <c r="B203" s="139"/>
    </row>
    <row r="204" spans="1:2">
      <c r="B204" s="139"/>
    </row>
  </sheetData>
  <mergeCells count="5">
    <mergeCell ref="C4:F4"/>
    <mergeCell ref="C12:F12"/>
    <mergeCell ref="C20:F20"/>
    <mergeCell ref="C28:F28"/>
    <mergeCell ref="B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f11032-3565-4486-8c62-0688f80844df">
      <Terms xmlns="http://schemas.microsoft.com/office/infopath/2007/PartnerControls"/>
    </lcf76f155ced4ddcb4097134ff3c332f>
    <TaxCatchAll xmlns="979e140b-0fee-42a2-a906-6e2a033d24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EECD05ABD27745B430F3D40271F8D6" ma:contentTypeVersion="15" ma:contentTypeDescription="Create a new document." ma:contentTypeScope="" ma:versionID="b109ba97d0b61b505b4bf06699dcc656">
  <xsd:schema xmlns:xsd="http://www.w3.org/2001/XMLSchema" xmlns:xs="http://www.w3.org/2001/XMLSchema" xmlns:p="http://schemas.microsoft.com/office/2006/metadata/properties" xmlns:ns2="c8f11032-3565-4486-8c62-0688f80844df" xmlns:ns3="979e140b-0fee-42a2-a906-6e2a033d24bf" targetNamespace="http://schemas.microsoft.com/office/2006/metadata/properties" ma:root="true" ma:fieldsID="b3a4ebf1e1c3d078418fc52f2573616f" ns2:_="" ns3:_="">
    <xsd:import namespace="c8f11032-3565-4486-8c62-0688f80844df"/>
    <xsd:import namespace="979e140b-0fee-42a2-a906-6e2a033d2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11032-3565-4486-8c62-0688f8084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bafe79d-3d34-4b47-ba45-d446bc85ef0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e140b-0fee-42a2-a906-6e2a033d24b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6626bc-4be4-4f68-b6c5-1700c86456d6}" ma:internalName="TaxCatchAll" ma:showField="CatchAllData" ma:web="979e140b-0fee-42a2-a906-6e2a033d2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1D56B-7E42-4459-9D8E-F2BF752AA312}"/>
</file>

<file path=customXml/itemProps2.xml><?xml version="1.0" encoding="utf-8"?>
<ds:datastoreItem xmlns:ds="http://schemas.openxmlformats.org/officeDocument/2006/customXml" ds:itemID="{A1099F74-EC7F-4FC9-B54A-3401765C0D67}"/>
</file>

<file path=customXml/itemProps3.xml><?xml version="1.0" encoding="utf-8"?>
<ds:datastoreItem xmlns:ds="http://schemas.openxmlformats.org/officeDocument/2006/customXml" ds:itemID="{7DBCB582-3133-42E5-8CD4-331A4F61D4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Bentley</dc:creator>
  <cp:keywords/>
  <dc:description/>
  <cp:lastModifiedBy/>
  <cp:revision/>
  <dcterms:created xsi:type="dcterms:W3CDTF">2022-02-02T18:34:57Z</dcterms:created>
  <dcterms:modified xsi:type="dcterms:W3CDTF">2025-03-12T13:34:06Z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0x01010052EECD05ABD27745B430F3D40271F8D6</vt:lpwstr>
  </property>
  <property fmtid="{D5CDD505-2E9C-101B-9397-08002B2CF9AE}" pid="3" name="MediaServiceImageTags">
    <vt:lpwstr/>
  </property>
</Properties>
</file>