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drawings/drawing5.xml" ContentType="application/vnd.openxmlformats-officedocument.drawing+xml"/>
  <Override PartName="/xl/comments5.xml" ContentType="application/vnd.openxmlformats-officedocument.spreadsheetml.comments+xml"/>
  <Override PartName="/xl/threadedComments/threadedComment5.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ate1904="1" codeName="ThisWorkbook" autoCompressPictures="0"/>
  <mc:AlternateContent xmlns:mc="http://schemas.openxmlformats.org/markup-compatibility/2006">
    <mc:Choice Requires="x15">
      <x15ac:absPath xmlns:x15ac="http://schemas.microsoft.com/office/spreadsheetml/2010/11/ac" url="https://westvirginiauniversity-my.sharepoint.com/personal/erbentley_mail_wvu_edu/Documents/ECASRO/ECAS Research Office/Resources and Data/Budget Template/"/>
    </mc:Choice>
  </mc:AlternateContent>
  <xr:revisionPtr revIDLastSave="0" documentId="8_{9801AE35-AA54-45AB-961E-A2408883968D}" xr6:coauthVersionLast="47" xr6:coauthVersionMax="47" xr10:uidLastSave="{00000000-0000-0000-0000-000000000000}"/>
  <workbookProtection workbookAlgorithmName="SHA-512" workbookHashValue="Nes3xuJttoTdKCJu8H2Eacn+40OWZn40ZIy6B5+Q4f4lmx99u7MC+gRvm0GOoxq0molGvjTo9dVjdp+EdqQedQ==" workbookSaltValue="ESQQWgl+ODf/9QzZiF+t0w==" workbookSpinCount="100000" lockStructure="1"/>
  <bookViews>
    <workbookView xWindow="28680" yWindow="-120" windowWidth="25440" windowHeight="15390" tabRatio="624" xr2:uid="{00000000-000D-0000-FFFF-FFFF00000000}"/>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'Drop-Downs'!$E$3:$E$27</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Year1!$K$23:$L$81</definedName>
    <definedName name="_xlnm.Print_Area" localSheetId="5">Cumulative!$A$1:$L$71</definedName>
    <definedName name="_xlnm.Print_Area" localSheetId="6">'Resource 1_% Effort Calculator'!$A$1:$E$22</definedName>
    <definedName name="_xlnm.Print_Area" localSheetId="7">'Salary Adjustment'!$A$1:$I$76</definedName>
    <definedName name="_xlnm.Print_Area" localSheetId="0">Year1!$A$1:$L$94</definedName>
    <definedName name="_xlnm.Print_Area" localSheetId="1">Year2!$A$1:$L$94</definedName>
    <definedName name="_xlnm.Print_Area" localSheetId="2">Year3!$A$1:$L$94</definedName>
    <definedName name="_xlnm.Print_Area" localSheetId="3">Year4!$A$1:$L$94</definedName>
    <definedName name="_xlnm.Print_Area" localSheetId="4">Year5!$A$1:$L$95</definedName>
    <definedName name="PurposeDropDown" localSheetId="6">'[1]Drop-Downs'!$A$2:$A$4</definedName>
    <definedName name="PurposeDropDown">'Drop-Downs'!$A$2:$A$4</definedName>
    <definedName name="RequestedFundsYr1">Year1!$G$23:$H$81</definedName>
    <definedName name="Senior_Personnel" localSheetId="1">Year2!$A$23:$B$30</definedName>
    <definedName name="WVUCostShareYr1">Year1!$I$23:$J$81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6" i="39" l="1"/>
  <c r="G72" i="39"/>
  <c r="G72" i="40"/>
  <c r="G43" i="39"/>
  <c r="G72" i="41"/>
  <c r="G72" i="38"/>
  <c r="D30" i="38" l="1"/>
  <c r="D29" i="36"/>
  <c r="D30" i="36" s="1"/>
  <c r="D32" i="36" s="1"/>
  <c r="G43" i="36" l="1"/>
  <c r="D46" i="41"/>
  <c r="D45" i="41"/>
  <c r="D44" i="41"/>
  <c r="D45" i="36"/>
  <c r="D46" i="36" s="1"/>
  <c r="G46" i="36" s="1"/>
  <c r="D44" i="36"/>
  <c r="G54" i="41"/>
  <c r="G55" i="41"/>
  <c r="G56" i="41"/>
  <c r="G53" i="41"/>
  <c r="G49" i="41"/>
  <c r="G50" i="41"/>
  <c r="G51" i="41"/>
  <c r="G48" i="41"/>
  <c r="G44" i="41"/>
  <c r="G45" i="41"/>
  <c r="G46" i="41"/>
  <c r="G43" i="41"/>
  <c r="G37" i="41"/>
  <c r="G38" i="41"/>
  <c r="G39" i="41"/>
  <c r="G40" i="41"/>
  <c r="G36" i="41"/>
  <c r="G33" i="41"/>
  <c r="G34" i="41"/>
  <c r="G32" i="41"/>
  <c r="G26" i="41"/>
  <c r="G27" i="41"/>
  <c r="G28" i="41"/>
  <c r="G29" i="41"/>
  <c r="G30" i="41"/>
  <c r="D46" i="40"/>
  <c r="D45" i="40"/>
  <c r="D44" i="40"/>
  <c r="G54" i="40"/>
  <c r="G55" i="40"/>
  <c r="G56" i="40"/>
  <c r="G53" i="40"/>
  <c r="G49" i="40"/>
  <c r="G50" i="40"/>
  <c r="G51" i="40"/>
  <c r="G48" i="40"/>
  <c r="G44" i="40"/>
  <c r="G45" i="40"/>
  <c r="G46" i="40"/>
  <c r="G43" i="40"/>
  <c r="G37" i="40"/>
  <c r="G38" i="40"/>
  <c r="G39" i="40"/>
  <c r="G40" i="40"/>
  <c r="G36" i="40"/>
  <c r="G33" i="40"/>
  <c r="G34" i="40"/>
  <c r="G32" i="40"/>
  <c r="G26" i="40"/>
  <c r="G27" i="40"/>
  <c r="G28" i="40"/>
  <c r="G29" i="40"/>
  <c r="G30" i="40"/>
  <c r="G54" i="39"/>
  <c r="G55" i="39"/>
  <c r="G56" i="39"/>
  <c r="G53" i="39"/>
  <c r="G49" i="39"/>
  <c r="G50" i="39"/>
  <c r="G51" i="39"/>
  <c r="G48" i="39"/>
  <c r="G44" i="39"/>
  <c r="G45" i="39"/>
  <c r="G46" i="39"/>
  <c r="D46" i="39"/>
  <c r="D45" i="39"/>
  <c r="D44" i="39"/>
  <c r="G37" i="39"/>
  <c r="G38" i="39"/>
  <c r="G39" i="39"/>
  <c r="G40" i="39"/>
  <c r="G36" i="39"/>
  <c r="G33" i="39"/>
  <c r="G34" i="39"/>
  <c r="G32" i="39"/>
  <c r="G26" i="39"/>
  <c r="G27" i="39"/>
  <c r="G28" i="39"/>
  <c r="G29" i="39"/>
  <c r="G30" i="39"/>
  <c r="G54" i="38"/>
  <c r="G55" i="38"/>
  <c r="G56" i="38"/>
  <c r="G53" i="38"/>
  <c r="G49" i="38"/>
  <c r="G50" i="38"/>
  <c r="G51" i="38"/>
  <c r="G48" i="38"/>
  <c r="G44" i="38"/>
  <c r="G45" i="38"/>
  <c r="G46" i="38"/>
  <c r="G43" i="38"/>
  <c r="G37" i="38"/>
  <c r="G38" i="38"/>
  <c r="G39" i="38"/>
  <c r="G40" i="38"/>
  <c r="G36" i="38"/>
  <c r="G33" i="38"/>
  <c r="G34" i="38"/>
  <c r="G32" i="38"/>
  <c r="G26" i="38"/>
  <c r="G27" i="38"/>
  <c r="G28" i="38"/>
  <c r="G29" i="38"/>
  <c r="G30" i="38"/>
  <c r="D46" i="38"/>
  <c r="D45" i="38"/>
  <c r="D44" i="38"/>
  <c r="G54" i="36"/>
  <c r="G55" i="36"/>
  <c r="G56" i="36"/>
  <c r="G53" i="36"/>
  <c r="G49" i="36"/>
  <c r="G50" i="36"/>
  <c r="G51" i="36"/>
  <c r="G48" i="36"/>
  <c r="G44" i="36"/>
  <c r="G45" i="36"/>
  <c r="G40" i="36"/>
  <c r="G39" i="36"/>
  <c r="G38" i="36"/>
  <c r="G37" i="36"/>
  <c r="G36" i="36"/>
  <c r="G33" i="36"/>
  <c r="G34" i="36"/>
  <c r="G32" i="36"/>
  <c r="G30" i="36"/>
  <c r="G29" i="36"/>
  <c r="G28" i="36"/>
  <c r="G27" i="36"/>
  <c r="G26" i="36"/>
  <c r="G60" i="41" l="1"/>
  <c r="G60" i="40"/>
  <c r="G60" i="39"/>
  <c r="G60" i="38"/>
  <c r="G63" i="41"/>
  <c r="G63" i="40"/>
  <c r="G63" i="39"/>
  <c r="G62" i="41"/>
  <c r="G62" i="40"/>
  <c r="G62" i="39"/>
  <c r="G61" i="41"/>
  <c r="G61" i="40"/>
  <c r="G61" i="39"/>
  <c r="G61" i="38"/>
  <c r="G61" i="36"/>
  <c r="G60" i="36"/>
  <c r="G63" i="38"/>
  <c r="G62" i="38"/>
  <c r="G62" i="36"/>
  <c r="G63" i="36"/>
  <c r="K44" i="42"/>
  <c r="I44" i="42"/>
  <c r="G44" i="42"/>
  <c r="K43" i="42"/>
  <c r="I43" i="42"/>
  <c r="K42" i="42"/>
  <c r="I42" i="42"/>
  <c r="G43" i="42"/>
  <c r="K40" i="42"/>
  <c r="K39" i="42"/>
  <c r="K38" i="42"/>
  <c r="K37" i="42"/>
  <c r="K36" i="42"/>
  <c r="K34" i="42"/>
  <c r="K33" i="42"/>
  <c r="K32" i="42"/>
  <c r="I40" i="42"/>
  <c r="I39" i="42"/>
  <c r="I38" i="42"/>
  <c r="I37" i="42"/>
  <c r="I36" i="42"/>
  <c r="I34" i="42"/>
  <c r="I33" i="42"/>
  <c r="I32" i="42"/>
  <c r="G40" i="42"/>
  <c r="G39" i="42"/>
  <c r="G38" i="42"/>
  <c r="G37" i="42"/>
  <c r="G36" i="42"/>
  <c r="G34" i="42"/>
  <c r="G33" i="42"/>
  <c r="G32" i="42"/>
  <c r="A40" i="42"/>
  <c r="A39" i="42"/>
  <c r="A38" i="42"/>
  <c r="A37" i="42"/>
  <c r="A36" i="42"/>
  <c r="A34" i="42"/>
  <c r="A33" i="42"/>
  <c r="A32" i="42"/>
  <c r="K66" i="41"/>
  <c r="I66" i="41"/>
  <c r="G66" i="41"/>
  <c r="K61" i="41"/>
  <c r="I61" i="41"/>
  <c r="K59" i="41"/>
  <c r="K65" i="41" s="1"/>
  <c r="K79" i="41" s="1"/>
  <c r="I59" i="41"/>
  <c r="I65" i="41" s="1"/>
  <c r="I79" i="41" s="1"/>
  <c r="K66" i="40"/>
  <c r="I66" i="40"/>
  <c r="G66" i="40"/>
  <c r="K61" i="40"/>
  <c r="I61" i="40"/>
  <c r="K59" i="40"/>
  <c r="K65" i="40" s="1"/>
  <c r="K79" i="40" s="1"/>
  <c r="I59" i="40"/>
  <c r="I65" i="40" s="1"/>
  <c r="I79" i="40" s="1"/>
  <c r="K62" i="38"/>
  <c r="I62" i="38"/>
  <c r="K59" i="38"/>
  <c r="I59" i="38"/>
  <c r="K57" i="38"/>
  <c r="I57" i="38"/>
  <c r="G48" i="42" l="1"/>
  <c r="G49" i="42"/>
  <c r="G51" i="42"/>
  <c r="G50" i="42"/>
  <c r="A30" i="41"/>
  <c r="A29" i="41"/>
  <c r="A28" i="41"/>
  <c r="A27" i="41"/>
  <c r="A26" i="41"/>
  <c r="A30" i="40"/>
  <c r="A29" i="40"/>
  <c r="A28" i="40"/>
  <c r="A27" i="40"/>
  <c r="A26" i="40"/>
  <c r="A30" i="39"/>
  <c r="A29" i="39"/>
  <c r="A28" i="39"/>
  <c r="A27" i="39"/>
  <c r="A26" i="39"/>
  <c r="A26" i="38"/>
  <c r="A27" i="38"/>
  <c r="A28" i="38"/>
  <c r="A29" i="38"/>
  <c r="A30" i="38"/>
  <c r="K57" i="41" l="1"/>
  <c r="I57" i="41"/>
  <c r="K57" i="40"/>
  <c r="I57" i="40"/>
  <c r="K61" i="39"/>
  <c r="I61" i="39"/>
  <c r="K59" i="39"/>
  <c r="I59" i="39"/>
  <c r="K57" i="39"/>
  <c r="I57" i="39"/>
  <c r="C81" i="36" l="1"/>
  <c r="K55" i="42" l="1"/>
  <c r="K56" i="42"/>
  <c r="I55" i="42"/>
  <c r="I56" i="42"/>
  <c r="G56" i="42"/>
  <c r="G55" i="42"/>
  <c r="K49" i="42"/>
  <c r="K48" i="42"/>
  <c r="I49" i="42"/>
  <c r="I48" i="42"/>
  <c r="I66" i="39"/>
  <c r="K66" i="39"/>
  <c r="I66" i="38"/>
  <c r="K66" i="38"/>
  <c r="G66" i="38"/>
  <c r="I66" i="36"/>
  <c r="K66" i="36"/>
  <c r="G66" i="36"/>
  <c r="I57" i="36"/>
  <c r="I59" i="36"/>
  <c r="K57" i="36"/>
  <c r="K59" i="36"/>
  <c r="K62" i="36"/>
  <c r="I62" i="36"/>
  <c r="D70" i="44"/>
  <c r="I64" i="44"/>
  <c r="H64" i="44"/>
  <c r="O62" i="44" s="1"/>
  <c r="G64" i="44"/>
  <c r="F64" i="44"/>
  <c r="E64" i="44"/>
  <c r="I63" i="44"/>
  <c r="H63" i="44"/>
  <c r="G63" i="44"/>
  <c r="F63" i="44"/>
  <c r="E63" i="44"/>
  <c r="A25" i="36"/>
  <c r="A24" i="36"/>
  <c r="A24" i="42" s="1"/>
  <c r="A23" i="36"/>
  <c r="D53" i="44"/>
  <c r="I47" i="44"/>
  <c r="H47" i="44"/>
  <c r="G47" i="44"/>
  <c r="F47" i="44"/>
  <c r="E47" i="44"/>
  <c r="L44" i="44" s="1"/>
  <c r="I46" i="44"/>
  <c r="H46" i="44"/>
  <c r="G46" i="44"/>
  <c r="F46" i="44"/>
  <c r="E46" i="44"/>
  <c r="D36" i="44"/>
  <c r="I30" i="44"/>
  <c r="H30" i="44"/>
  <c r="G30" i="44"/>
  <c r="F30" i="44"/>
  <c r="E30" i="44"/>
  <c r="I29" i="44"/>
  <c r="H29" i="44"/>
  <c r="G29" i="44"/>
  <c r="F29" i="44"/>
  <c r="E29" i="44"/>
  <c r="E14" i="44"/>
  <c r="E13" i="44"/>
  <c r="G14" i="44"/>
  <c r="H14" i="44"/>
  <c r="I14" i="44"/>
  <c r="F14" i="44"/>
  <c r="G13" i="44"/>
  <c r="H13" i="44"/>
  <c r="I13" i="44"/>
  <c r="F13" i="44"/>
  <c r="D20" i="44"/>
  <c r="A28" i="42"/>
  <c r="A29" i="42"/>
  <c r="A30" i="42"/>
  <c r="A26" i="42"/>
  <c r="A27" i="42"/>
  <c r="G72" i="36"/>
  <c r="G88" i="38"/>
  <c r="E10" i="43"/>
  <c r="B10" i="43"/>
  <c r="C20" i="43"/>
  <c r="K9" i="36"/>
  <c r="K9" i="39" s="1"/>
  <c r="K8" i="36"/>
  <c r="K8" i="40" s="1"/>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36"/>
  <c r="K7" i="40" s="1"/>
  <c r="G94" i="38"/>
  <c r="G93" i="38"/>
  <c r="G92" i="38"/>
  <c r="G91" i="38"/>
  <c r="G94" i="36"/>
  <c r="G94" i="39" s="1"/>
  <c r="G94" i="40" s="1"/>
  <c r="G93" i="36"/>
  <c r="G92" i="36"/>
  <c r="G91" i="36"/>
  <c r="G91" i="39" s="1"/>
  <c r="G90" i="38"/>
  <c r="G90" i="39" s="1"/>
  <c r="G89" i="38"/>
  <c r="G90" i="36"/>
  <c r="G90" i="40" s="1"/>
  <c r="G89" i="36"/>
  <c r="G88" i="36"/>
  <c r="G88" i="39"/>
  <c r="G88" i="40"/>
  <c r="G88" i="41" s="1"/>
  <c r="B11" i="42"/>
  <c r="H9" i="42"/>
  <c r="H8" i="42"/>
  <c r="H7" i="42"/>
  <c r="H9" i="41"/>
  <c r="H8" i="41"/>
  <c r="H7" i="41"/>
  <c r="H9" i="40"/>
  <c r="H8" i="40"/>
  <c r="H7" i="40"/>
  <c r="H9" i="39"/>
  <c r="H8" i="39"/>
  <c r="H7" i="39"/>
  <c r="H9" i="38"/>
  <c r="H8" i="38"/>
  <c r="H7" i="38"/>
  <c r="B5" i="42"/>
  <c r="C7" i="42"/>
  <c r="C8" i="42"/>
  <c r="C9" i="42"/>
  <c r="G57" i="42"/>
  <c r="I57" i="42"/>
  <c r="K57" i="42"/>
  <c r="G58" i="42"/>
  <c r="I58" i="42"/>
  <c r="K58" i="42"/>
  <c r="I60" i="42"/>
  <c r="K60" i="42"/>
  <c r="G61" i="42"/>
  <c r="I61" i="42"/>
  <c r="K61" i="42"/>
  <c r="G62" i="42"/>
  <c r="I62" i="42"/>
  <c r="K62" i="42"/>
  <c r="G63" i="42"/>
  <c r="I63" i="42"/>
  <c r="K63" i="42"/>
  <c r="G64" i="42"/>
  <c r="I64" i="42"/>
  <c r="K64" i="42"/>
  <c r="G65" i="42"/>
  <c r="I65" i="42"/>
  <c r="K65" i="42"/>
  <c r="G66" i="42"/>
  <c r="I66" i="42"/>
  <c r="K66" i="42"/>
  <c r="B5" i="41"/>
  <c r="C7" i="41"/>
  <c r="C8" i="41"/>
  <c r="C9" i="41"/>
  <c r="B5" i="40"/>
  <c r="C7" i="40"/>
  <c r="C8" i="40"/>
  <c r="C9" i="40"/>
  <c r="B5" i="39"/>
  <c r="C7" i="39"/>
  <c r="C8" i="39"/>
  <c r="C9" i="39"/>
  <c r="B5" i="38"/>
  <c r="C7" i="38"/>
  <c r="C8" i="38"/>
  <c r="C9" i="38"/>
  <c r="I24" i="42"/>
  <c r="K30" i="42"/>
  <c r="I30" i="42"/>
  <c r="K24" i="42"/>
  <c r="K23" i="42"/>
  <c r="K25" i="42"/>
  <c r="K26" i="42"/>
  <c r="K27" i="42"/>
  <c r="K28" i="42"/>
  <c r="K29" i="42"/>
  <c r="I26" i="42"/>
  <c r="I29" i="42"/>
  <c r="I27" i="42"/>
  <c r="I28" i="42"/>
  <c r="I25" i="42"/>
  <c r="I23" i="42"/>
  <c r="G94" i="41" l="1"/>
  <c r="G93" i="39"/>
  <c r="G93" i="40" s="1"/>
  <c r="G93" i="41" s="1"/>
  <c r="G92" i="39"/>
  <c r="G92" i="40" s="1"/>
  <c r="G92" i="41" s="1"/>
  <c r="G91" i="40"/>
  <c r="G91" i="41" s="1"/>
  <c r="G90" i="41"/>
  <c r="G89" i="39"/>
  <c r="A25" i="38"/>
  <c r="A25" i="40"/>
  <c r="A25" i="39"/>
  <c r="A25" i="41"/>
  <c r="A25" i="42"/>
  <c r="A24" i="41"/>
  <c r="A24" i="39"/>
  <c r="A24" i="40"/>
  <c r="A24" i="38"/>
  <c r="G42" i="42"/>
  <c r="A23" i="41"/>
  <c r="A23" i="38"/>
  <c r="A23" i="39"/>
  <c r="A23" i="40"/>
  <c r="A23" i="42"/>
  <c r="M44" i="44"/>
  <c r="N44" i="44" s="1"/>
  <c r="O44" i="44" s="1"/>
  <c r="P44" i="44" s="1"/>
  <c r="K7" i="39"/>
  <c r="K8" i="38"/>
  <c r="K7" i="41"/>
  <c r="I54" i="42"/>
  <c r="K8" i="39"/>
  <c r="K8" i="42"/>
  <c r="K8" i="41"/>
  <c r="K9" i="42"/>
  <c r="K65" i="36"/>
  <c r="K79" i="36" s="1"/>
  <c r="K81" i="36" s="1"/>
  <c r="K83" i="36" s="1"/>
  <c r="I65" i="38"/>
  <c r="I79" i="38" s="1"/>
  <c r="I65" i="39"/>
  <c r="I79" i="39" s="1"/>
  <c r="L12" i="44"/>
  <c r="L11" i="44"/>
  <c r="B17" i="44" s="1"/>
  <c r="L28" i="44"/>
  <c r="L27" i="44"/>
  <c r="K7" i="42"/>
  <c r="L61" i="44"/>
  <c r="M61" i="44" s="1"/>
  <c r="N61" i="44" s="1"/>
  <c r="O61" i="44" s="1"/>
  <c r="P61" i="44" s="1"/>
  <c r="P62" i="44"/>
  <c r="N62" i="44"/>
  <c r="N45" i="44"/>
  <c r="O45" i="44"/>
  <c r="P45" i="44"/>
  <c r="N28" i="44"/>
  <c r="O28" i="44"/>
  <c r="P28" i="44"/>
  <c r="P12" i="44"/>
  <c r="O12" i="44"/>
  <c r="N12" i="44"/>
  <c r="M62" i="44"/>
  <c r="B50" i="44"/>
  <c r="D25" i="36" s="1"/>
  <c r="M28" i="44"/>
  <c r="M12" i="44"/>
  <c r="C81" i="39"/>
  <c r="C81" i="41"/>
  <c r="C81" i="38"/>
  <c r="C81" i="40"/>
  <c r="I81" i="40" s="1"/>
  <c r="I83" i="40" s="1"/>
  <c r="G54" i="42"/>
  <c r="G26" i="42"/>
  <c r="I47" i="42"/>
  <c r="G30" i="42"/>
  <c r="K65" i="38"/>
  <c r="K79" i="38" s="1"/>
  <c r="K45" i="42"/>
  <c r="I45" i="42"/>
  <c r="G27" i="42"/>
  <c r="K54" i="42"/>
  <c r="G29" i="42"/>
  <c r="K9" i="41"/>
  <c r="M45" i="44"/>
  <c r="B51" i="44" s="1"/>
  <c r="D25" i="38" s="1"/>
  <c r="G25" i="38" s="1"/>
  <c r="I65" i="36"/>
  <c r="I79" i="36" s="1"/>
  <c r="I81" i="36" s="1"/>
  <c r="G28" i="42"/>
  <c r="G60" i="42"/>
  <c r="K9" i="38"/>
  <c r="K47" i="42"/>
  <c r="K7" i="38"/>
  <c r="L45" i="44"/>
  <c r="K9" i="40"/>
  <c r="L62" i="44"/>
  <c r="K65" i="39"/>
  <c r="K79" i="39" s="1"/>
  <c r="G89" i="40" l="1"/>
  <c r="G89" i="41" s="1"/>
  <c r="D23" i="36"/>
  <c r="G23" i="36" s="1"/>
  <c r="B34" i="44"/>
  <c r="D24" i="38" s="1"/>
  <c r="G24" i="38" s="1"/>
  <c r="L17" i="44"/>
  <c r="M11" i="44"/>
  <c r="N11" i="44" s="1"/>
  <c r="O11" i="44" s="1"/>
  <c r="P11" i="44" s="1"/>
  <c r="I81" i="39"/>
  <c r="I83" i="39" s="1"/>
  <c r="I81" i="38"/>
  <c r="I83" i="38" s="1"/>
  <c r="I53" i="42"/>
  <c r="I67" i="42" s="1"/>
  <c r="K81" i="38"/>
  <c r="K83" i="38" s="1"/>
  <c r="K53" i="42"/>
  <c r="K67" i="42" s="1"/>
  <c r="M27" i="44"/>
  <c r="N27" i="44" s="1"/>
  <c r="O27" i="44" s="1"/>
  <c r="P27" i="44" s="1"/>
  <c r="B33" i="44"/>
  <c r="D24" i="36" s="1"/>
  <c r="K81" i="40"/>
  <c r="K83" i="40" s="1"/>
  <c r="D17" i="40" s="1"/>
  <c r="G25" i="36"/>
  <c r="L50" i="44"/>
  <c r="L51" i="44"/>
  <c r="B18" i="44"/>
  <c r="D23" i="38" s="1"/>
  <c r="G23" i="38" s="1"/>
  <c r="B52" i="44"/>
  <c r="K81" i="39"/>
  <c r="B67" i="44"/>
  <c r="L67" i="44" s="1"/>
  <c r="B68" i="44"/>
  <c r="I83" i="36"/>
  <c r="D17" i="36" s="1"/>
  <c r="K81" i="41"/>
  <c r="K83" i="41" s="1"/>
  <c r="I81" i="41"/>
  <c r="I83" i="41" s="1"/>
  <c r="G59" i="38" l="1"/>
  <c r="B35" i="44"/>
  <c r="D24" i="39" s="1"/>
  <c r="G24" i="39" s="1"/>
  <c r="G57" i="38"/>
  <c r="L52" i="44"/>
  <c r="D25" i="39"/>
  <c r="G25" i="39" s="1"/>
  <c r="B36" i="44"/>
  <c r="D24" i="40" s="1"/>
  <c r="G24" i="40" s="1"/>
  <c r="D17" i="38"/>
  <c r="L33" i="44"/>
  <c r="G24" i="36"/>
  <c r="L34" i="44"/>
  <c r="B69" i="44"/>
  <c r="L69" i="44" s="1"/>
  <c r="L68" i="44"/>
  <c r="L18" i="44"/>
  <c r="B19" i="44"/>
  <c r="D17" i="41"/>
  <c r="I69" i="42"/>
  <c r="I70" i="42" s="1"/>
  <c r="K69" i="42"/>
  <c r="K70" i="42" s="1"/>
  <c r="K83" i="39"/>
  <c r="D17" i="39" s="1"/>
  <c r="B53" i="44"/>
  <c r="L35" i="44" l="1"/>
  <c r="G59" i="36"/>
  <c r="G65" i="38"/>
  <c r="G64" i="38"/>
  <c r="B37" i="44"/>
  <c r="D24" i="41" s="1"/>
  <c r="G24" i="41" s="1"/>
  <c r="G24" i="42" s="1"/>
  <c r="L36" i="44"/>
  <c r="L53" i="44"/>
  <c r="D25" i="40"/>
  <c r="G25" i="40" s="1"/>
  <c r="L19" i="44"/>
  <c r="D23" i="39"/>
  <c r="G23" i="39" s="1"/>
  <c r="G57" i="36"/>
  <c r="B70" i="44"/>
  <c r="L70" i="44" s="1"/>
  <c r="B20" i="44"/>
  <c r="D17" i="42"/>
  <c r="B54" i="44"/>
  <c r="D25" i="41" s="1"/>
  <c r="G25" i="41" s="1"/>
  <c r="G59" i="39" l="1"/>
  <c r="G64" i="36"/>
  <c r="G65" i="36"/>
  <c r="G79" i="36" s="1"/>
  <c r="L37" i="44"/>
  <c r="B71" i="44"/>
  <c r="L71" i="44" s="1"/>
  <c r="G57" i="39"/>
  <c r="L20" i="44"/>
  <c r="D23" i="40"/>
  <c r="G23" i="40" s="1"/>
  <c r="G59" i="40" s="1"/>
  <c r="G79" i="38"/>
  <c r="G25" i="42"/>
  <c r="L54" i="44"/>
  <c r="B21" i="44"/>
  <c r="D23" i="41" s="1"/>
  <c r="G23" i="41" s="1"/>
  <c r="G59" i="41" s="1"/>
  <c r="G47" i="42" l="1"/>
  <c r="G52" i="42" s="1"/>
  <c r="G23" i="42"/>
  <c r="B82" i="38"/>
  <c r="G81" i="38" s="1"/>
  <c r="G83" i="38" s="1"/>
  <c r="D16" i="38" s="1"/>
  <c r="B82" i="36"/>
  <c r="G81" i="36" s="1"/>
  <c r="G83" i="36" s="1"/>
  <c r="D16" i="36" s="1"/>
  <c r="G64" i="39"/>
  <c r="G65" i="39"/>
  <c r="G79" i="39" s="1"/>
  <c r="G57" i="41"/>
  <c r="G57" i="40"/>
  <c r="L21" i="44"/>
  <c r="B82" i="39" l="1"/>
  <c r="G81" i="39" s="1"/>
  <c r="G83" i="39" s="1"/>
  <c r="D16" i="39" s="1"/>
  <c r="G65" i="40"/>
  <c r="G79" i="40" s="1"/>
  <c r="B82" i="40" s="1"/>
  <c r="G81" i="40" s="1"/>
  <c r="G64" i="40"/>
  <c r="G65" i="41"/>
  <c r="G79" i="41" s="1"/>
  <c r="G64" i="41"/>
  <c r="G45" i="42"/>
  <c r="G53" i="42" s="1"/>
  <c r="G83" i="40" l="1"/>
  <c r="D16" i="40" s="1"/>
  <c r="B82" i="41"/>
  <c r="G81" i="41" s="1"/>
  <c r="G69" i="42" s="1"/>
  <c r="G67" i="42"/>
  <c r="G83" i="41" l="1"/>
  <c r="D16" i="41" s="1"/>
  <c r="G70" i="42"/>
  <c r="D16" i="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tc={95EA3918-AC50-4543-A5F6-95DBBB9DB60A}</author>
  </authors>
  <commentList>
    <comment ref="D43" authorId="0" shapeId="0" xr:uid="{95EA3918-AC50-4543-A5F6-95DBBB9DB60A}">
      <text>
        <t>[Threaded comment]
Your version of Excel allows you to read this threaded comment; however, any edits to it will get removed if the file is opened in a newer version of Excel. Learn more: https://go.microsoft.com/fwlink/?linkid=870924
Comment:
    2023 NRSA Postdoctoral 0 Years of Experience Rate https://grants.nih.gov/grants/guide/notice-files/NOT-OD-23-076.html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tc={7DD92E96-BBC4-4763-B1C1-4310E8E1AA4E}</author>
  </authors>
  <commentList>
    <comment ref="D43" authorId="0" shapeId="0" xr:uid="{7DD92E96-BBC4-4763-B1C1-4310E8E1AA4E}">
      <text>
        <t>[Threaded comment]
Your version of Excel allows you to read this threaded comment; however, any edits to it will get removed if the file is opened in a newer version of Excel. Learn more: https://go.microsoft.com/fwlink/?linkid=870924
Comment:
    2023 NRSA Postdoctoral 1 Yr of Experience Rate https://grants.nih.gov/grants/guide/notice-files/NOT-OD-23-076.html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tc={C7B92735-E93B-4624-B312-5CCAE99D1347}</author>
  </authors>
  <commentList>
    <comment ref="D43" authorId="0" shapeId="0" xr:uid="{C7B92735-E93B-4624-B312-5CCAE99D1347}">
      <text>
        <t>[Threaded comment]
Your version of Excel allows you to read this threaded comment; however, any edits to it will get removed if the file is opened in a newer version of Excel. Learn more: https://go.microsoft.com/fwlink/?linkid=870924
Comment:
    2023 NRSA Postdoctoral 2 Years of Experience Rate https://grants.nih.gov/grants/guide/notice-files/NOT-OD-23-076.html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tc={90C8E067-5620-440D-8CDF-46BB445E3DE0}</author>
  </authors>
  <commentList>
    <comment ref="D43" authorId="0" shapeId="0" xr:uid="{90C8E067-5620-440D-8CDF-46BB445E3DE0}">
      <text>
        <t>[Threaded comment]
Your version of Excel allows you to read this threaded comment; however, any edits to it will get removed if the file is opened in a newer version of Excel. Learn more: https://go.microsoft.com/fwlink/?linkid=870924
Comment:
    2023 NRSA Postdoctoral 3 Years of Experience Rate https://grants.nih.gov/grants/guide/notice-files/NOT-OD-23-076.html</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tc={F0D41160-E540-4DE4-A774-B9BE0118BB67}</author>
  </authors>
  <commentList>
    <comment ref="D43" authorId="0" shapeId="0" xr:uid="{F0D41160-E540-4DE4-A774-B9BE0118BB67}">
      <text>
        <t>[Threaded comment]
Your version of Excel allows you to read this threaded comment; however, any edits to it will get removed if the file is opened in a newer version of Excel. Learn more: https://go.microsoft.com/fwlink/?linkid=870924
Comment:
    NRSA 2023 Postdoctoral with 4 years of experience rate https://grants.nih.gov/grants/guide/notice-files/NOT-OD-23-076.html</t>
      </text>
    </comment>
  </commentList>
</comments>
</file>

<file path=xl/sharedStrings.xml><?xml version="1.0" encoding="utf-8"?>
<sst xmlns="http://schemas.openxmlformats.org/spreadsheetml/2006/main" count="689" uniqueCount="166">
  <si>
    <t>Eberly College of Arts &amp; Sciences Budget Template
Proposal Budget--Year 1</t>
  </si>
  <si>
    <t>Instructions</t>
  </si>
  <si>
    <t>Project Title:</t>
  </si>
  <si>
    <t>Principal Investigator(s) and Dept.:</t>
  </si>
  <si>
    <t>WVU Press</t>
  </si>
  <si>
    <t>Funding Purpose:</t>
  </si>
  <si>
    <t>Select</t>
  </si>
  <si>
    <t>Agency Limits F&amp;A?</t>
  </si>
  <si>
    <t>Multi-year ?</t>
  </si>
  <si>
    <t>Project Location:</t>
  </si>
  <si>
    <t>Agency Rate:</t>
  </si>
  <si>
    <t># of Years:</t>
  </si>
  <si>
    <t>Cost sharing required?</t>
  </si>
  <si>
    <t>Percentage required (or)</t>
  </si>
  <si>
    <t>% Provided</t>
  </si>
  <si>
    <t>Amount required</t>
  </si>
  <si>
    <t>$ Provided</t>
  </si>
  <si>
    <t>Requested Funds</t>
  </si>
  <si>
    <t>WVU Cost Share</t>
  </si>
  <si>
    <t>Other</t>
  </si>
  <si>
    <t>A.  Salaries and Wages</t>
  </si>
  <si>
    <r>
      <t xml:space="preserve">Research Period </t>
    </r>
    <r>
      <rPr>
        <sz val="9"/>
        <color theme="0"/>
        <rFont val="Arial"/>
        <family val="2"/>
      </rPr>
      <t>(AY, CA, or Summer)</t>
    </r>
  </si>
  <si>
    <t>Senior Personnel</t>
  </si>
  <si>
    <t>Effort (%)</t>
  </si>
  <si>
    <t>Salary/
Stipend</t>
  </si>
  <si>
    <t>Appointment Term</t>
  </si>
  <si>
    <t>Months Requested</t>
  </si>
  <si>
    <t>Research Corp Personnel</t>
  </si>
  <si>
    <t>Part-time Personnel</t>
  </si>
  <si>
    <t># Supported</t>
  </si>
  <si>
    <t>Post Doctoral</t>
  </si>
  <si>
    <t>Entry One:</t>
  </si>
  <si>
    <t>Entry Two:</t>
  </si>
  <si>
    <t>Entry Three:</t>
  </si>
  <si>
    <t>Entry Four:</t>
  </si>
  <si>
    <t>Graduate Assistants</t>
  </si>
  <si>
    <t>Undergraduate Students or Hourly Grad Students</t>
  </si>
  <si>
    <t>B. Subtotal Salaries and Wages</t>
  </si>
  <si>
    <t>C. Fringe Benefits</t>
  </si>
  <si>
    <t>Fringe Rate</t>
  </si>
  <si>
    <t>Benefits Eligible</t>
  </si>
  <si>
    <t>Undergraduate Students</t>
  </si>
  <si>
    <t>Total Fringe</t>
  </si>
  <si>
    <t>D.  Total Personnel Costs</t>
  </si>
  <si>
    <t>E.  Travel</t>
  </si>
  <si>
    <t>e1. Domestic</t>
  </si>
  <si>
    <t>e2. International</t>
  </si>
  <si>
    <t>F.  Supplies</t>
  </si>
  <si>
    <t>G.  Operating Services</t>
  </si>
  <si>
    <t>H.  Professional Services</t>
  </si>
  <si>
    <t>Subcontracts (see  details below)</t>
  </si>
  <si>
    <t>Consultants</t>
  </si>
  <si>
    <t>Other Services</t>
  </si>
  <si>
    <t>I.  Stipends and/or Participant Support</t>
  </si>
  <si>
    <t>J.  Tuition</t>
  </si>
  <si>
    <t>K.  Equipment (&gt; $5,000)</t>
  </si>
  <si>
    <t>L.  Other Charges</t>
  </si>
  <si>
    <t>M.  Total Direct Costs</t>
  </si>
  <si>
    <t>F&amp;A Rate</t>
  </si>
  <si>
    <t>N.  Facilities &amp; Administrative Costs</t>
  </si>
  <si>
    <t>MTDC:</t>
  </si>
  <si>
    <t>O.  Total Project Costs</t>
  </si>
  <si>
    <t>SUBCONTRACT DETAILS</t>
  </si>
  <si>
    <t>Vendor</t>
  </si>
  <si>
    <t>Amount</t>
  </si>
  <si>
    <t>MTDC</t>
  </si>
  <si>
    <t>Eberly College of Arts &amp; Sciences Budget Template
Proposal Budget--Year 2</t>
  </si>
  <si>
    <t>Inflationary Rate:</t>
  </si>
  <si>
    <t>(for multi-year projects)</t>
  </si>
  <si>
    <t>I.   Stipends and/or Participant Support</t>
  </si>
  <si>
    <t>Eberly College of Arts &amp; Sciences Budget Template
Proposal Budget--Year 3</t>
  </si>
  <si>
    <t>Eberly College of Arts &amp; Sciences Budget Template
Proposal Budget--Year 4</t>
  </si>
  <si>
    <t>Eberly College of Arts &amp; Sciences Budget Template
Proposal Budget--Year 5</t>
  </si>
  <si>
    <t>Project Title</t>
  </si>
  <si>
    <t>Eberly College of Arts &amp; Sciences Budget Template
Proposal Budget--Cumulative</t>
  </si>
  <si>
    <t>Part-Time Personnel</t>
  </si>
  <si>
    <t>Subcontracts</t>
  </si>
  <si>
    <t>FACULTY EFFORT CALCULATOR</t>
  </si>
  <si>
    <t>Directions:</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</si>
  <si>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</si>
  <si>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Nine-Month &amp; Summer Appointments</t>
  </si>
  <si>
    <t xml:space="preserve"> Academic Year Appointment
(9 Months)</t>
  </si>
  <si>
    <t>Summer Appointment 
(3 Months)</t>
  </si>
  <si>
    <t>Person-Months of Effort</t>
  </si>
  <si>
    <t>% Effort</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</si>
  <si>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</si>
  <si>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</si>
  <si>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</si>
  <si>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Twelve-Month Institutional Appointment:</t>
  </si>
  <si>
    <t>Institutional Appointment--12 months 
(Calendar Year)</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</si>
  <si>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</si>
  <si>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</si>
  <si>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Salary Inflation &amp; Adjustment Calculator*</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</si>
  <si>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</si>
  <si>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</si>
  <si>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Senior Personnel 1:</t>
  </si>
  <si>
    <r>
      <t xml:space="preserve">Anticipated % Salary Increase 
</t>
    </r>
    <r>
      <rPr>
        <sz val="10"/>
        <color theme="0"/>
        <rFont val="Arial"/>
        <family val="2"/>
      </rPr>
      <t>(During Each Budget Year)</t>
    </r>
  </si>
  <si>
    <t>Salary Change</t>
  </si>
  <si>
    <r>
      <t xml:space="preserve">Enter </t>
    </r>
    <r>
      <rPr>
        <b/>
        <sz val="12"/>
        <rFont val="Arial"/>
        <family val="2"/>
      </rPr>
      <t>salary</t>
    </r>
    <r>
      <rPr>
        <sz val="12"/>
        <rFont val="Arial"/>
        <family val="2"/>
      </rPr>
      <t xml:space="preserve"> for budget start year (i.e., base yr)</t>
    </r>
  </si>
  <si>
    <t>Raise Type</t>
  </si>
  <si>
    <t>Year 1</t>
  </si>
  <si>
    <t>Year 2</t>
  </si>
  <si>
    <t>Year 3</t>
  </si>
  <si>
    <t>Year 4</t>
  </si>
  <si>
    <t>Year 5</t>
  </si>
  <si>
    <t>Yr 1</t>
  </si>
  <si>
    <t>Yr 2</t>
  </si>
  <si>
    <t>Yr3</t>
  </si>
  <si>
    <t>Yr4</t>
  </si>
  <si>
    <t>Yr5</t>
  </si>
  <si>
    <t>Enter budget start year</t>
  </si>
  <si>
    <t>Promotion &amp; Tenure (P&amp;T)</t>
  </si>
  <si>
    <t>Enter budget end year</t>
  </si>
  <si>
    <t>University or departmental</t>
  </si>
  <si>
    <t>Average inflation rate</t>
  </si>
  <si>
    <t>Total Raise %</t>
  </si>
  <si>
    <r>
      <t xml:space="preserve">New Salary Table
</t>
    </r>
    <r>
      <rPr>
        <i/>
        <sz val="10"/>
        <color theme="0"/>
        <rFont val="Arial"/>
        <family val="2"/>
      </rPr>
      <t>(adjusted for inflation &amp; raise implications)</t>
    </r>
  </si>
  <si>
    <t>Budget Year 1</t>
  </si>
  <si>
    <t>Budget Year 2</t>
  </si>
  <si>
    <t>Budget Year 3</t>
  </si>
  <si>
    <t>Number of budget years (for inflation calculations)</t>
  </si>
  <si>
    <t>Budget Year 4</t>
  </si>
  <si>
    <t>Budget Year 5</t>
  </si>
  <si>
    <t>Senior Personnel 2:</t>
  </si>
  <si>
    <t>Senior Personnel 3:</t>
  </si>
  <si>
    <t>"Illustrative Example"</t>
  </si>
  <si>
    <t>* CPI based</t>
  </si>
  <si>
    <t>Note: Inflation is assumed along with any anticipated percent salary change.</t>
  </si>
  <si>
    <t>Calculation does not accommodate historical value of money.</t>
  </si>
  <si>
    <t>Instruction</t>
  </si>
  <si>
    <t>Subcontract</t>
  </si>
  <si>
    <t>Select Department</t>
  </si>
  <si>
    <t>Research</t>
  </si>
  <si>
    <t>Consultant</t>
  </si>
  <si>
    <t>Biology</t>
  </si>
  <si>
    <t>Chemistry</t>
  </si>
  <si>
    <t>Communication Studies</t>
  </si>
  <si>
    <t>On Campus</t>
  </si>
  <si>
    <t>Yes</t>
  </si>
  <si>
    <t>Cultural Resource Management</t>
  </si>
  <si>
    <t>Off Campus</t>
  </si>
  <si>
    <t>No</t>
  </si>
  <si>
    <t>Dean's Office</t>
  </si>
  <si>
    <t>English</t>
  </si>
  <si>
    <t>Forensics</t>
  </si>
  <si>
    <t>Geology &amp; Geography</t>
  </si>
  <si>
    <t>Select AY, CA, or Summer</t>
  </si>
  <si>
    <t>History</t>
  </si>
  <si>
    <t>Academic Year</t>
  </si>
  <si>
    <t>Leadership Studies</t>
  </si>
  <si>
    <t>Calendar Year</t>
  </si>
  <si>
    <t>Mathematics</t>
  </si>
  <si>
    <t>Summer</t>
  </si>
  <si>
    <t>Multidisciplinary Studies</t>
  </si>
  <si>
    <t>Native American Studies</t>
  </si>
  <si>
    <t>Philosophy</t>
  </si>
  <si>
    <t>Physics &amp; Astronomy</t>
  </si>
  <si>
    <t>Political Science</t>
  </si>
  <si>
    <t>Psychology</t>
  </si>
  <si>
    <t>Public Administration</t>
  </si>
  <si>
    <t>Public Affairs</t>
  </si>
  <si>
    <t>Social Work</t>
  </si>
  <si>
    <t>Sociology &amp; Anthropology</t>
  </si>
  <si>
    <t>Statistics</t>
  </si>
  <si>
    <t>Women's Studies</t>
  </si>
  <si>
    <t>World Languages (WLLL)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</si>
</sst>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3">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Arial"/>
      <family val="2"/>
    </font>
    <font>
      <i/>
      <sz val="10"/>
      <color theme="0"/>
      <name val="Arial"/>
      <family val="2"/>
    </font>
    <font>
      <b/>
      <i/>
      <sz val="12"/>
      <name val="Arial"/>
      <family val="2"/>
    </font>
    <font>
      <sz val="10"/>
      <color theme="0"/>
      <name val="Times New Roman"/>
      <family val="1"/>
    </font>
    <font>
      <sz val="10"/>
      <color rgb="FFFF0000"/>
      <name val="Geneva"/>
      <family val="2"/>
    </font>
    <font>
      <sz val="10"/>
      <color theme="0"/>
      <name val="Geneva"/>
    </font>
    <font>
      <sz val="8"/>
      <color theme="0"/>
      <name val="Geneva"/>
    </font>
  </fonts>
  <fills count="1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0" borderId="26" applyNumberFormat="0" applyFont="0" applyAlignment="0" applyProtection="0"/>
  </cellStyleXfs>
  <cellXfs count="528">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Alignment="1" applyProtection="1">
      <alignment horizontal="left"/>
      <protection locked="0"/>
    </xf>
    <xf numFmtId="0" fontId="8" fillId="4" borderId="0" xfId="0" applyFont="1" applyFill="1" applyProtection="1">
      <protection locked="0"/>
    </xf>
    <xf numFmtId="0" fontId="8" fillId="2" borderId="0" xfId="0" applyFont="1" applyFill="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Protection="1">
      <protection locked="0"/>
    </xf>
    <xf numFmtId="0" fontId="8" fillId="3" borderId="1" xfId="0" applyFont="1" applyFill="1" applyBorder="1" applyProtection="1">
      <protection locked="0"/>
    </xf>
    <xf numFmtId="0" fontId="8" fillId="3" borderId="14" xfId="0" applyFont="1" applyFill="1" applyBorder="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8" fillId="2" borderId="10" xfId="0" applyFont="1" applyFill="1" applyBorder="1" applyProtection="1">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11" xfId="0" applyFont="1" applyFill="1" applyBorder="1" applyProtection="1">
      <protection locked="0"/>
    </xf>
    <xf numFmtId="0" fontId="8" fillId="2" borderId="13" xfId="0" applyFont="1" applyFill="1" applyBorder="1" applyProtection="1">
      <protection locked="0"/>
    </xf>
    <xf numFmtId="0" fontId="8" fillId="2" borderId="8" xfId="0" applyFont="1" applyFill="1" applyBorder="1" applyProtection="1">
      <protection locked="0"/>
    </xf>
    <xf numFmtId="0" fontId="8" fillId="2" borderId="1" xfId="0" applyFont="1" applyFill="1" applyBorder="1" applyProtection="1">
      <protection locked="0"/>
    </xf>
    <xf numFmtId="0" fontId="8" fillId="2" borderId="14" xfId="0" applyFont="1" applyFill="1" applyBorder="1" applyProtection="1">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8" fillId="6" borderId="0" xfId="0" applyFont="1" applyFill="1" applyProtection="1">
      <protection locked="0"/>
    </xf>
    <xf numFmtId="0" fontId="8" fillId="4" borderId="7" xfId="0" applyFont="1" applyFill="1" applyBorder="1" applyAlignment="1" applyProtection="1">
      <alignment horizontal="center"/>
      <protection locked="0"/>
    </xf>
    <xf numFmtId="0" fontId="0" fillId="7" borderId="0" xfId="0" applyFill="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5" fillId="2" borderId="11" xfId="0" applyFont="1" applyFill="1" applyBorder="1" applyProtection="1">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lignment horizontal="center"/>
    </xf>
    <xf numFmtId="0" fontId="8" fillId="4" borderId="5" xfId="0" applyFont="1" applyFill="1" applyBorder="1" applyProtection="1">
      <protection locked="0"/>
    </xf>
    <xf numFmtId="1" fontId="8" fillId="0" borderId="7" xfId="0" applyNumberFormat="1" applyFont="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Alignment="1" applyProtection="1">
      <alignment horizontal="right"/>
      <protection locked="0"/>
    </xf>
    <xf numFmtId="0" fontId="8" fillId="2" borderId="11" xfId="0" applyFont="1" applyFill="1" applyBorder="1" applyAlignment="1" applyProtection="1">
      <alignment horizontal="right"/>
      <protection locked="0"/>
    </xf>
    <xf numFmtId="0" fontId="8" fillId="0" borderId="7" xfId="0" applyFont="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0" fontId="8" fillId="6" borderId="0" xfId="0" applyFont="1" applyFill="1" applyAlignment="1" applyProtection="1">
      <alignment horizontal="right"/>
      <protection locked="0"/>
    </xf>
    <xf numFmtId="0" fontId="8" fillId="6" borderId="11" xfId="0" applyFont="1" applyFill="1" applyBorder="1" applyAlignment="1" applyProtection="1">
      <alignment horizontal="right"/>
      <protection locked="0"/>
    </xf>
    <xf numFmtId="1" fontId="8" fillId="2" borderId="0" xfId="0" applyNumberFormat="1" applyFont="1" applyFill="1" applyAlignment="1" applyProtection="1">
      <alignment horizontal="center"/>
      <protection hidden="1"/>
    </xf>
    <xf numFmtId="1" fontId="8" fillId="2" borderId="0" xfId="0" applyNumberFormat="1" applyFont="1" applyFill="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8" fillId="2" borderId="0" xfId="0" applyFont="1" applyFill="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Protection="1">
      <protection hidden="1"/>
    </xf>
    <xf numFmtId="0" fontId="7" fillId="3" borderId="8" xfId="0" applyFont="1" applyFill="1" applyBorder="1" applyProtection="1">
      <protection hidden="1"/>
    </xf>
    <xf numFmtId="0" fontId="7" fillId="3" borderId="1" xfId="0" applyFont="1" applyFill="1" applyBorder="1" applyProtection="1">
      <protection hidden="1"/>
    </xf>
    <xf numFmtId="0" fontId="7" fillId="3" borderId="14" xfId="0" applyFont="1" applyFill="1" applyBorder="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0" borderId="7" xfId="0" applyFont="1" applyBorder="1" applyAlignment="1" applyProtection="1">
      <alignment horizontal="center"/>
      <protection locked="0"/>
    </xf>
    <xf numFmtId="0" fontId="22" fillId="10"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26"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28" xfId="0" applyFont="1" applyFill="1" applyBorder="1" applyAlignment="1" applyProtection="1">
      <alignment wrapText="1"/>
      <protection hidden="1"/>
    </xf>
    <xf numFmtId="0" fontId="17" fillId="4" borderId="0" xfId="0" applyFont="1" applyFill="1" applyAlignment="1" applyProtection="1">
      <alignment horizontal="center"/>
      <protection hidden="1"/>
    </xf>
    <xf numFmtId="0" fontId="26"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28"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Alignment="1" applyProtection="1">
      <alignment horizontal="center"/>
      <protection hidden="1"/>
    </xf>
    <xf numFmtId="0" fontId="14" fillId="4" borderId="18" xfId="0" applyFont="1" applyFill="1" applyBorder="1" applyAlignment="1" applyProtection="1">
      <alignment horizontal="center"/>
      <protection hidden="1"/>
    </xf>
    <xf numFmtId="0" fontId="14" fillId="4" borderId="0" xfId="0" applyFont="1" applyFill="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Alignment="1" applyProtection="1">
      <alignment horizontal="center"/>
    </xf>
    <xf numFmtId="0" fontId="17" fillId="4" borderId="34" xfId="0" applyFont="1" applyFill="1" applyBorder="1" applyAlignment="1" applyProtection="1">
      <alignment wrapText="1"/>
      <protection hidden="1"/>
    </xf>
    <xf numFmtId="0" fontId="28" fillId="12" borderId="16" xfId="0" applyFont="1" applyFill="1" applyBorder="1" applyProtection="1">
      <protection hidden="1"/>
    </xf>
    <xf numFmtId="165" fontId="0" fillId="4" borderId="0" xfId="0" applyNumberForma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29" fillId="4" borderId="0" xfId="0" applyFont="1" applyFill="1"/>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8" fontId="8" fillId="3" borderId="15" xfId="1" applyFont="1" applyFill="1" applyBorder="1" applyAlignment="1" applyProtection="1">
      <protection locked="0"/>
    </xf>
    <xf numFmtId="0" fontId="8" fillId="4" borderId="8" xfId="0" applyFont="1" applyFill="1" applyBorder="1" applyProtection="1">
      <protection locked="0"/>
    </xf>
    <xf numFmtId="0" fontId="22" fillId="10" borderId="6" xfId="4" applyFont="1" applyBorder="1" applyAlignment="1" applyProtection="1">
      <alignment horizontal="center" wrapText="1"/>
      <protection locked="0"/>
    </xf>
    <xf numFmtId="1" fontId="8" fillId="4" borderId="8" xfId="0" applyNumberFormat="1" applyFont="1" applyFill="1" applyBorder="1" applyAlignment="1" applyProtection="1">
      <alignment horizontal="center"/>
      <protection locked="0"/>
    </xf>
    <xf numFmtId="0" fontId="8" fillId="3" borderId="0" xfId="0" applyFont="1" applyFill="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5" xfId="0" applyFont="1" applyFill="1" applyBorder="1" applyAlignment="1" applyProtection="1">
      <alignment horizontal="center" wrapText="1"/>
      <protection locked="0"/>
    </xf>
    <xf numFmtId="0" fontId="7" fillId="3" borderId="22" xfId="0" applyFont="1" applyFill="1" applyBorder="1" applyAlignment="1" applyProtection="1">
      <alignment horizontal="center"/>
      <protection hidden="1"/>
    </xf>
    <xf numFmtId="8" fontId="8" fillId="13" borderId="2" xfId="1" applyFont="1" applyFill="1" applyBorder="1" applyAlignment="1" applyProtection="1">
      <alignment horizontal="center"/>
      <protection hidden="1"/>
    </xf>
    <xf numFmtId="8" fontId="8" fillId="13"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0" fontId="10" fillId="3" borderId="5" xfId="0" applyFont="1" applyFill="1" applyBorder="1"/>
    <xf numFmtId="0" fontId="9" fillId="3" borderId="5" xfId="0" applyFont="1" applyFill="1" applyBorder="1" applyAlignment="1">
      <alignment vertical="center"/>
    </xf>
    <xf numFmtId="0" fontId="7" fillId="3" borderId="6" xfId="0" applyFont="1" applyFill="1" applyBorder="1" applyAlignment="1">
      <alignment horizontal="center"/>
    </xf>
    <xf numFmtId="0" fontId="7" fillId="3" borderId="22" xfId="0" applyFont="1" applyFill="1" applyBorder="1"/>
    <xf numFmtId="0" fontId="7" fillId="3" borderId="12" xfId="0" applyFont="1" applyFill="1" applyBorder="1" applyAlignment="1">
      <alignment wrapText="1"/>
    </xf>
    <xf numFmtId="0" fontId="7" fillId="3" borderId="14" xfId="0" applyFont="1" applyFill="1" applyBorder="1" applyAlignment="1">
      <alignment horizontal="center" wrapText="1"/>
    </xf>
    <xf numFmtId="0" fontId="7" fillId="3" borderId="22" xfId="0" applyFont="1" applyFill="1" applyBorder="1" applyAlignment="1">
      <alignment wrapText="1"/>
    </xf>
    <xf numFmtId="0" fontId="7" fillId="3" borderId="6" xfId="0" applyFont="1" applyFill="1" applyBorder="1" applyAlignment="1">
      <alignment horizontal="center" wrapText="1"/>
    </xf>
    <xf numFmtId="0" fontId="7" fillId="3" borderId="7" xfId="0" applyFont="1" applyFill="1" applyBorder="1" applyAlignment="1">
      <alignment horizontal="center" wrapText="1"/>
    </xf>
    <xf numFmtId="0" fontId="7" fillId="3" borderId="13" xfId="0" applyFont="1" applyFill="1" applyBorder="1" applyAlignment="1">
      <alignment horizontal="center" wrapText="1"/>
    </xf>
    <xf numFmtId="1" fontId="8" fillId="3" borderId="2" xfId="0" applyNumberFormat="1" applyFont="1" applyFill="1" applyBorder="1" applyAlignment="1">
      <alignment horizontal="center"/>
    </xf>
    <xf numFmtId="0" fontId="7" fillId="3" borderId="23" xfId="0" applyFont="1" applyFill="1" applyBorder="1" applyAlignment="1">
      <alignment horizontal="center" wrapText="1"/>
    </xf>
    <xf numFmtId="0" fontId="7" fillId="3" borderId="11" xfId="0" applyFont="1" applyFill="1" applyBorder="1" applyAlignment="1">
      <alignment horizontal="center" wrapText="1"/>
    </xf>
    <xf numFmtId="0" fontId="7" fillId="3" borderId="7" xfId="0" applyFont="1" applyFill="1" applyBorder="1" applyAlignment="1">
      <alignment wrapText="1"/>
    </xf>
    <xf numFmtId="0" fontId="5" fillId="2" borderId="5" xfId="0" applyFont="1" applyFill="1" applyBorder="1" applyAlignment="1">
      <alignment horizontal="left"/>
    </xf>
    <xf numFmtId="0" fontId="5" fillId="2" borderId="15" xfId="0" applyFont="1" applyFill="1" applyBorder="1" applyAlignment="1">
      <alignment horizontal="left"/>
    </xf>
    <xf numFmtId="0" fontId="8" fillId="4" borderId="11" xfId="0" applyFont="1" applyFill="1" applyBorder="1"/>
    <xf numFmtId="0" fontId="8" fillId="4" borderId="0" xfId="0" applyFont="1" applyFill="1"/>
    <xf numFmtId="0" fontId="9" fillId="3" borderId="5" xfId="0" applyFont="1" applyFill="1" applyBorder="1"/>
    <xf numFmtId="8" fontId="7" fillId="3" borderId="7" xfId="1" applyFont="1" applyFill="1" applyBorder="1" applyAlignment="1" applyProtection="1">
      <alignment horizontal="center"/>
    </xf>
    <xf numFmtId="0" fontId="8" fillId="4" borderId="1" xfId="0" applyFont="1" applyFill="1" applyBorder="1"/>
    <xf numFmtId="0" fontId="7" fillId="3" borderId="5" xfId="0" applyFont="1" applyFill="1" applyBorder="1"/>
    <xf numFmtId="0" fontId="7" fillId="3" borderId="15" xfId="0" applyFont="1" applyFill="1" applyBorder="1"/>
    <xf numFmtId="8" fontId="7" fillId="3" borderId="10" xfId="1" applyFont="1" applyFill="1" applyBorder="1" applyAlignment="1" applyProtection="1">
      <alignment horizontal="center"/>
    </xf>
    <xf numFmtId="0" fontId="7" fillId="3" borderId="9" xfId="0" applyFont="1" applyFill="1" applyBorder="1"/>
    <xf numFmtId="0" fontId="7" fillId="3" borderId="10" xfId="0" applyFont="1" applyFill="1" applyBorder="1"/>
    <xf numFmtId="0" fontId="8" fillId="4" borderId="0" xfId="0" applyFont="1" applyFill="1" applyAlignment="1">
      <alignment horizontal="center"/>
    </xf>
    <xf numFmtId="0" fontId="8" fillId="4" borderId="1" xfId="0" applyFont="1" applyFill="1" applyBorder="1" applyAlignment="1">
      <alignment horizontal="center"/>
    </xf>
    <xf numFmtId="0" fontId="30" fillId="4" borderId="0" xfId="0" applyFont="1" applyFill="1" applyProtection="1">
      <protection hidden="1"/>
    </xf>
    <xf numFmtId="0" fontId="31" fillId="4" borderId="0" xfId="0" applyFont="1" applyFill="1" applyProtection="1">
      <protection hidden="1"/>
    </xf>
    <xf numFmtId="0" fontId="31" fillId="4" borderId="0" xfId="0" applyFont="1" applyFill="1" applyAlignment="1" applyProtection="1">
      <alignment horizontal="center"/>
      <protection hidden="1"/>
    </xf>
    <xf numFmtId="164" fontId="31" fillId="4" borderId="0" xfId="0" applyNumberFormat="1" applyFont="1" applyFill="1" applyAlignment="1" applyProtection="1">
      <alignment horizontal="center"/>
      <protection hidden="1"/>
    </xf>
    <xf numFmtId="166" fontId="31" fillId="4" borderId="0" xfId="0" applyNumberFormat="1" applyFont="1" applyFill="1" applyAlignment="1" applyProtection="1">
      <alignment horizontal="center"/>
      <protection hidden="1"/>
    </xf>
    <xf numFmtId="0" fontId="32" fillId="4" borderId="0" xfId="0" applyFont="1" applyFill="1" applyAlignment="1" applyProtection="1">
      <alignment horizontal="center"/>
      <protection hidden="1"/>
    </xf>
    <xf numFmtId="168" fontId="31" fillId="4" borderId="0" xfId="0" applyNumberFormat="1" applyFont="1" applyFill="1" applyProtection="1">
      <protection hidden="1"/>
    </xf>
    <xf numFmtId="8" fontId="8" fillId="5" borderId="15" xfId="1" applyFont="1" applyFill="1" applyBorder="1" applyAlignment="1" applyProtection="1">
      <alignment horizontal="center"/>
      <protection hidden="1"/>
    </xf>
    <xf numFmtId="8" fontId="8" fillId="5" borderId="5" xfId="1" applyFont="1" applyFill="1" applyBorder="1" applyAlignment="1" applyProtection="1">
      <alignment horizontal="center"/>
      <protection hidden="1"/>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164" fontId="11" fillId="4" borderId="10" xfId="2" applyNumberFormat="1" applyFont="1" applyFill="1" applyBorder="1" applyAlignment="1" applyProtection="1">
      <alignment horizontal="center"/>
      <protection hidden="1"/>
    </xf>
    <xf numFmtId="164" fontId="11" fillId="2" borderId="22" xfId="2" applyNumberFormat="1" applyFont="1" applyFill="1" applyBorder="1" applyAlignment="1" applyProtection="1">
      <alignment horizontal="center"/>
      <protection hidden="1"/>
    </xf>
    <xf numFmtId="8" fontId="8" fillId="4" borderId="5" xfId="1" applyFont="1" applyFill="1" applyBorder="1" applyAlignment="1" applyProtection="1">
      <alignment horizontal="center"/>
      <protection locked="0"/>
    </xf>
    <xf numFmtId="8" fontId="8" fillId="5" borderId="2" xfId="1" applyFont="1" applyFill="1" applyBorder="1" applyAlignment="1" applyProtection="1">
      <alignment horizontal="center"/>
      <protection hidden="1"/>
    </xf>
    <xf numFmtId="8" fontId="8" fillId="4" borderId="5" xfId="1" applyFont="1" applyFill="1" applyBorder="1" applyAlignment="1" applyProtection="1">
      <alignment horizontal="center"/>
      <protection locked="0"/>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165" fontId="8" fillId="13" borderId="5" xfId="1" applyNumberFormat="1" applyFont="1" applyFill="1" applyBorder="1" applyAlignment="1" applyProtection="1">
      <alignment horizontal="center" wrapText="1"/>
      <protection hidden="1"/>
    </xf>
    <xf numFmtId="165" fontId="8" fillId="13" borderId="2" xfId="1" applyNumberFormat="1" applyFont="1" applyFill="1" applyBorder="1" applyAlignment="1" applyProtection="1">
      <alignment horizontal="center" wrapText="1"/>
      <protection hidden="1"/>
    </xf>
    <xf numFmtId="8" fontId="8" fillId="4" borderId="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lignment horizontal="left" indent="4"/>
    </xf>
    <xf numFmtId="0" fontId="10" fillId="3" borderId="15" xfId="0" applyFont="1" applyFill="1" applyBorder="1" applyAlignment="1">
      <alignment horizontal="left" indent="4"/>
    </xf>
    <xf numFmtId="165" fontId="8" fillId="5" borderId="1" xfId="1" applyNumberFormat="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0" fontId="10" fillId="3" borderId="5" xfId="0" applyFont="1" applyFill="1" applyBorder="1" applyAlignment="1">
      <alignment horizontal="left" indent="2"/>
    </xf>
    <xf numFmtId="0" fontId="10" fillId="3" borderId="2" xfId="0" applyFont="1" applyFill="1" applyBorder="1" applyAlignment="1">
      <alignment horizontal="left" indent="2"/>
    </xf>
    <xf numFmtId="0" fontId="10" fillId="3" borderId="10" xfId="0" applyFont="1" applyFill="1" applyBorder="1" applyAlignment="1">
      <alignment horizontal="left" indent="2"/>
    </xf>
    <xf numFmtId="0" fontId="10" fillId="3" borderId="9" xfId="0" applyFont="1" applyFill="1" applyBorder="1" applyAlignment="1">
      <alignment horizontal="left" indent="2"/>
    </xf>
    <xf numFmtId="0" fontId="10" fillId="3" borderId="8" xfId="0" applyFont="1" applyFill="1" applyBorder="1" applyAlignment="1">
      <alignment horizontal="left" indent="2"/>
    </xf>
    <xf numFmtId="0" fontId="10" fillId="3" borderId="1" xfId="0" applyFont="1" applyFill="1" applyBorder="1" applyAlignment="1">
      <alignment horizontal="left" indent="2"/>
    </xf>
    <xf numFmtId="0" fontId="10" fillId="3" borderId="5" xfId="0" applyFont="1" applyFill="1" applyBorder="1" applyAlignment="1"/>
    <xf numFmtId="0" fontId="10" fillId="3" borderId="2" xfId="0" applyFont="1" applyFill="1" applyBorder="1" applyAlignment="1"/>
    <xf numFmtId="8" fontId="8" fillId="3" borderId="2" xfId="1" applyFont="1" applyFill="1" applyBorder="1" applyAlignment="1" applyProtection="1">
      <alignment horizontal="center"/>
      <protection locked="0"/>
    </xf>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Border="1" applyAlignment="1" applyProtection="1">
      <alignment horizontal="center"/>
      <protection hidden="1"/>
    </xf>
    <xf numFmtId="0" fontId="8" fillId="0" borderId="7" xfId="0" applyFont="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8" fontId="8" fillId="5" borderId="5"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8" fontId="8" fillId="5" borderId="2" xfId="1" applyFont="1" applyFill="1" applyBorder="1" applyAlignment="1" applyProtection="1">
      <alignment horizontal="center"/>
      <protection hidden="1"/>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3" borderId="15" xfId="1" applyFont="1" applyFill="1" applyBorder="1" applyAlignment="1" applyProtection="1">
      <alignment horizontal="center"/>
      <protection locked="0"/>
    </xf>
    <xf numFmtId="0" fontId="8" fillId="0" borderId="7" xfId="0" applyFont="1" applyBorder="1" applyAlignment="1" applyProtection="1">
      <alignment horizontal="center"/>
      <protection locked="0"/>
    </xf>
    <xf numFmtId="1" fontId="8" fillId="0" borderId="7" xfId="0" applyNumberFormat="1" applyFont="1" applyBorder="1" applyAlignment="1" applyProtection="1">
      <alignment horizontal="center"/>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0" fontId="8" fillId="2" borderId="0" xfId="0" applyFont="1" applyFill="1" applyAlignment="1" applyProtection="1">
      <alignment horizontal="right" vertical="center"/>
      <protection locked="0"/>
    </xf>
    <xf numFmtId="0" fontId="8" fillId="2" borderId="0" xfId="0" applyFont="1" applyFill="1" applyAlignment="1" applyProtection="1">
      <alignment horizontal="right"/>
      <protection locked="0"/>
    </xf>
    <xf numFmtId="8" fontId="8" fillId="5" borderId="8" xfId="1" applyFont="1" applyFill="1" applyBorder="1" applyAlignment="1" applyProtection="1">
      <alignment horizontal="center"/>
      <protection hidden="1"/>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7" fillId="3" borderId="7" xfId="0" applyFont="1" applyFill="1" applyBorder="1" applyAlignment="1">
      <alignment horizontal="center" vertical="center"/>
    </xf>
    <xf numFmtId="0" fontId="7" fillId="3" borderId="5" xfId="0" applyFont="1" applyFill="1" applyBorder="1" applyAlignment="1">
      <alignment horizontal="center" wrapText="1"/>
    </xf>
    <xf numFmtId="0" fontId="8" fillId="3"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9" fillId="3" borderId="5" xfId="0" applyFont="1" applyFill="1" applyBorder="1" applyAlignment="1"/>
    <xf numFmtId="0" fontId="9" fillId="3" borderId="2" xfId="0" applyFont="1" applyFill="1" applyBorder="1" applyAlignment="1"/>
    <xf numFmtId="8" fontId="8" fillId="5" borderId="9" xfId="1" applyFont="1" applyFill="1" applyBorder="1" applyAlignment="1" applyProtection="1">
      <alignment horizontal="center"/>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0" fontId="9" fillId="3" borderId="5" xfId="0" applyFont="1" applyFill="1" applyBorder="1" applyAlignment="1">
      <alignment horizontal="left"/>
    </xf>
    <xf numFmtId="0" fontId="9" fillId="3" borderId="15" xfId="0" applyFont="1" applyFill="1" applyBorder="1" applyAlignment="1">
      <alignment horizontal="left"/>
    </xf>
    <xf numFmtId="0" fontId="8" fillId="2" borderId="11" xfId="0" applyFont="1" applyFill="1" applyBorder="1" applyAlignment="1" applyProtection="1">
      <protection locked="0"/>
    </xf>
    <xf numFmtId="0" fontId="8" fillId="2" borderId="8" xfId="0" applyFont="1" applyFill="1" applyBorder="1" applyAlignment="1" applyProtection="1">
      <protection locked="0"/>
    </xf>
    <xf numFmtId="0" fontId="8" fillId="3" borderId="13" xfId="0" applyFont="1" applyFill="1" applyBorder="1" applyAlignment="1" applyProtection="1">
      <alignment horizontal="left"/>
      <protection locked="0"/>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0" fontId="9" fillId="3" borderId="5" xfId="0" applyFont="1" applyFill="1" applyBorder="1" applyAlignment="1">
      <alignment horizontal="left" indent="4"/>
    </xf>
    <xf numFmtId="0" fontId="7" fillId="3" borderId="2" xfId="0" applyFont="1" applyFill="1" applyBorder="1" applyAlignment="1">
      <alignment horizontal="left" indent="4"/>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7" fillId="3" borderId="15" xfId="0" applyFont="1" applyFill="1" applyBorder="1" applyAlignment="1">
      <alignment horizontal="left"/>
    </xf>
    <xf numFmtId="0" fontId="8" fillId="4" borderId="0" xfId="0" applyFont="1" applyFill="1" applyAlignment="1" applyProtection="1">
      <alignment horizontal="center"/>
      <protection locked="0"/>
    </xf>
    <xf numFmtId="0" fontId="5" fillId="4" borderId="8" xfId="0" applyFont="1" applyFill="1" applyBorder="1" applyAlignment="1">
      <alignment horizontal="left"/>
    </xf>
    <xf numFmtId="0" fontId="5" fillId="4" borderId="1" xfId="0" applyFont="1" applyFill="1" applyBorder="1" applyAlignment="1">
      <alignment horizontal="left"/>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Border="1" applyAlignment="1" applyProtection="1">
      <alignment horizontal="left"/>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164" fontId="11" fillId="2" borderId="22" xfId="2" applyNumberFormat="1" applyFont="1" applyFill="1" applyBorder="1" applyAlignment="1" applyProtection="1">
      <alignment horizontal="center"/>
      <protection hidden="1"/>
    </xf>
    <xf numFmtId="164" fontId="11" fillId="2" borderId="23" xfId="2" applyNumberFormat="1" applyFont="1" applyFill="1" applyBorder="1" applyAlignment="1" applyProtection="1">
      <alignment horizontal="center"/>
      <protection hidden="1"/>
    </xf>
    <xf numFmtId="164" fontId="11" fillId="2" borderId="6" xfId="2" applyNumberFormat="1"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lignment horizontal="center"/>
    </xf>
    <xf numFmtId="0" fontId="7" fillId="3" borderId="12" xfId="0" applyFont="1" applyFill="1" applyBorder="1" applyAlignment="1">
      <alignment horizontal="center"/>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8" fontId="8" fillId="2" borderId="5"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0" fontId="8" fillId="4" borderId="8" xfId="0" applyFont="1" applyFill="1" applyBorder="1" applyAlignment="1">
      <alignment horizontal="left"/>
    </xf>
    <xf numFmtId="0" fontId="8" fillId="4" borderId="1" xfId="0" applyFont="1" applyFill="1" applyBorder="1" applyAlignment="1">
      <alignment horizontal="left"/>
    </xf>
    <xf numFmtId="0" fontId="8" fillId="6" borderId="0" xfId="0" applyFont="1" applyFill="1" applyAlignment="1" applyProtection="1">
      <alignment horizontal="left"/>
      <protection locked="0"/>
    </xf>
    <xf numFmtId="0" fontId="8" fillId="6" borderId="0" xfId="0" applyFont="1" applyFill="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0" fontId="7" fillId="3" borderId="5" xfId="0" applyFont="1" applyFill="1" applyBorder="1" applyAlignment="1">
      <alignment horizontal="center"/>
    </xf>
    <xf numFmtId="0" fontId="7" fillId="3" borderId="15" xfId="0" applyFont="1" applyFill="1" applyBorder="1" applyAlignment="1">
      <alignment horizontal="center"/>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8" fontId="8" fillId="5" borderId="1" xfId="1" applyFont="1" applyFill="1" applyBorder="1" applyAlignment="1" applyProtection="1">
      <alignment horizontal="center"/>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0" fontId="8" fillId="4" borderId="0" xfId="0" applyFont="1" applyFill="1" applyAlignment="1" applyProtection="1">
      <alignment horizontal="left"/>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9"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0" xfId="0" applyFont="1" applyFill="1" applyAlignment="1" applyProtection="1">
      <alignment horizontal="right"/>
      <protection hidden="1"/>
    </xf>
    <xf numFmtId="0" fontId="8" fillId="2" borderId="13" xfId="0" applyFont="1" applyFill="1" applyBorder="1" applyAlignment="1" applyProtection="1">
      <alignment horizontal="right"/>
      <protection hidden="1"/>
    </xf>
    <xf numFmtId="0" fontId="10" fillId="3" borderId="15" xfId="0" applyFont="1" applyFill="1" applyBorder="1" applyAlignment="1" applyProtection="1">
      <alignment horizontal="left"/>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Alignment="1" applyProtection="1">
      <alignment horizontal="left"/>
      <protection hidden="1"/>
    </xf>
    <xf numFmtId="0" fontId="7" fillId="3" borderId="7" xfId="0" applyFont="1" applyFill="1" applyBorder="1" applyAlignment="1" applyProtection="1">
      <alignment horizontal="center"/>
      <protection hidden="1"/>
    </xf>
    <xf numFmtId="0" fontId="7" fillId="3" borderId="0" xfId="0" applyFont="1" applyFill="1" applyAlignment="1" applyProtection="1">
      <alignment horizontal="left"/>
      <protection hidden="1"/>
    </xf>
    <xf numFmtId="0" fontId="7" fillId="3" borderId="13" xfId="0" applyFont="1" applyFill="1" applyBorder="1" applyAlignment="1" applyProtection="1">
      <alignment horizontal="left"/>
      <protection hidden="1"/>
    </xf>
    <xf numFmtId="0" fontId="17" fillId="8" borderId="0" xfId="0" applyFont="1" applyFill="1" applyAlignment="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xf numFmtId="0" fontId="14" fillId="11" borderId="32" xfId="0" applyFont="1" applyFill="1" applyBorder="1" applyAlignment="1" applyProtection="1">
      <alignment horizontal="center" vertical="center" wrapText="1"/>
      <protection hidden="1"/>
    </xf>
    <xf numFmtId="0" fontId="14" fillId="11" borderId="33" xfId="0" applyFont="1" applyFill="1" applyBorder="1" applyAlignment="1" applyProtection="1">
      <alignment horizontal="center" vertical="center" wrapText="1"/>
      <protection hidden="1"/>
    </xf>
    <xf numFmtId="0" fontId="31" fillId="4" borderId="0" xfId="0" applyFont="1" applyFill="1" applyAlignment="1" applyProtection="1">
      <alignment horizontal="center"/>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cellXfs>
  <cellStyles count="5">
    <cellStyle name="Currency" xfId="1" builtinId="4"/>
    <cellStyle name="Normal" xfId="0" builtinId="0"/>
    <cellStyle name="Normal_person_months_conversion_chart" xfId="3" xr:uid="{00000000-0005-0000-0000-000002000000}"/>
    <cellStyle name="Note" xfId="4" builtinId="10"/>
    <cellStyle name="Percent" xfId="2" builtinId="5"/>
  </cellStyles>
  <dxfs count="65">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141</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136</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135</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134</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133</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137</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Erica Bentley" id="{A0EDE325-6631-493F-8456-DB2C94537D6C}" userId="S::erbentley@mail.wvu.edu::d37f0c30-4a18-40af-b151-f29dcc3bd14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3" dT="2023-07-19T16:56:58.53" personId="{A0EDE325-6631-493F-8456-DB2C94537D6C}" id="{95EA3918-AC50-4543-A5F6-95DBBB9DB60A}">
    <text>2023 NRSA Postdoctoral 0 Years of Experience Rate https://grants.nih.gov/grants/guide/notice-files/NOT-OD-23-076.html</text>
  </threadedComment>
</ThreadedComments>
</file>

<file path=xl/threadedComments/threadedComment2.xml><?xml version="1.0" encoding="utf-8"?>
<ThreadedComments xmlns="http://schemas.microsoft.com/office/spreadsheetml/2018/threadedcomments" xmlns:x="http://schemas.openxmlformats.org/spreadsheetml/2006/main">
  <threadedComment ref="D43" dT="2023-07-19T17:12:22.54" personId="{A0EDE325-6631-493F-8456-DB2C94537D6C}" id="{7DD92E96-BBC4-4763-B1C1-4310E8E1AA4E}">
    <text>2023 NRSA Postdoctoral 1 Yr of Experience Rate https://grants.nih.gov/grants/guide/notice-files/NOT-OD-23-076.html</text>
  </threadedComment>
</ThreadedComments>
</file>

<file path=xl/threadedComments/threadedComment3.xml><?xml version="1.0" encoding="utf-8"?>
<ThreadedComments xmlns="http://schemas.microsoft.com/office/spreadsheetml/2018/threadedcomments" xmlns:x="http://schemas.openxmlformats.org/spreadsheetml/2006/main">
  <threadedComment ref="D43" dT="2023-07-19T17:16:31.75" personId="{A0EDE325-6631-493F-8456-DB2C94537D6C}" id="{C7B92735-E93B-4624-B312-5CCAE99D1347}">
    <text>2023 NRSA Postdoctoral 2 Years of Experience Rate https://grants.nih.gov/grants/guide/notice-files/NOT-OD-23-076.html</text>
  </threadedComment>
</ThreadedComments>
</file>

<file path=xl/threadedComments/threadedComment4.xml><?xml version="1.0" encoding="utf-8"?>
<ThreadedComments xmlns="http://schemas.microsoft.com/office/spreadsheetml/2018/threadedcomments" xmlns:x="http://schemas.openxmlformats.org/spreadsheetml/2006/main">
  <threadedComment ref="D43" dT="2023-07-19T17:19:57.39" personId="{A0EDE325-6631-493F-8456-DB2C94537D6C}" id="{90C8E067-5620-440D-8CDF-46BB445E3DE0}">
    <text>2023 NRSA Postdoctoral 3 Years of Experience Rate https://grants.nih.gov/grants/guide/notice-files/NOT-OD-23-076.html</text>
  </threadedComment>
</ThreadedComments>
</file>

<file path=xl/threadedComments/threadedComment5.xml><?xml version="1.0" encoding="utf-8"?>
<ThreadedComments xmlns="http://schemas.microsoft.com/office/spreadsheetml/2018/threadedcomments" xmlns:x="http://schemas.openxmlformats.org/spreadsheetml/2006/main">
  <threadedComment ref="D43" dT="2023-07-19T17:27:02.76" personId="{A0EDE325-6631-493F-8456-DB2C94537D6C}" id="{F0D41160-E540-4DE4-A774-B9BE0118BB67}">
    <text>NRSA 2023 Postdoctoral with 4 years of experience rate https://grants.nih.gov/grants/guide/notice-files/NOT-OD-23-076.html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5.xml"/><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T99"/>
  <sheetViews>
    <sheetView showZeros="0" tabSelected="1" zoomScaleNormal="100" zoomScalePageLayoutView="125" workbookViewId="0">
      <selection activeCell="C13" sqref="C13:F13"/>
    </sheetView>
  </sheetViews>
  <sheetFormatPr defaultColWidth="9.140625" defaultRowHeight="14.25"/>
  <cols>
    <col min="1" max="1" width="28.7109375" style="4" customWidth="1"/>
    <col min="2" max="2" width="17.140625" style="4" customWidth="1"/>
    <col min="3" max="3" width="14.7109375" style="4" customWidth="1"/>
    <col min="4" max="4" width="13.28515625" style="4" customWidth="1"/>
    <col min="5" max="5" width="15.5703125" style="4" customWidth="1"/>
    <col min="6" max="6" width="14.140625" style="4" customWidth="1"/>
    <col min="7" max="7" width="13" style="4" customWidth="1"/>
    <col min="8" max="8" width="6.42578125" style="4" customWidth="1"/>
    <col min="9" max="9" width="10.85546875" style="4" bestFit="1" customWidth="1"/>
    <col min="10" max="10" width="10.28515625" style="4" customWidth="1"/>
    <col min="11" max="11" width="9.140625" style="4"/>
    <col min="12" max="12" width="5.28515625" style="4" customWidth="1"/>
    <col min="13" max="13" width="4.5703125" style="1" customWidth="1"/>
    <col min="14" max="16384" width="9.140625" style="1"/>
  </cols>
  <sheetData>
    <row r="1" spans="1:20" ht="13.5" customHeight="1">
      <c r="A1" s="346" t="s">
        <v>0</v>
      </c>
      <c r="B1" s="347"/>
      <c r="C1" s="347"/>
      <c r="D1" s="347"/>
      <c r="E1" s="347"/>
      <c r="F1" s="347"/>
      <c r="G1" s="347"/>
      <c r="H1" s="347"/>
      <c r="I1" s="347"/>
      <c r="J1" s="347"/>
      <c r="K1" s="347"/>
      <c r="L1" s="348"/>
      <c r="N1" s="333" t="s">
        <v>1</v>
      </c>
      <c r="O1" s="334"/>
      <c r="P1" s="334"/>
      <c r="Q1" s="334"/>
      <c r="R1" s="334"/>
      <c r="S1" s="334"/>
      <c r="T1" s="335"/>
    </row>
    <row r="2" spans="1:20" ht="13.5" customHeight="1">
      <c r="A2" s="349"/>
      <c r="B2" s="350"/>
      <c r="C2" s="350"/>
      <c r="D2" s="350"/>
      <c r="E2" s="350"/>
      <c r="F2" s="350"/>
      <c r="G2" s="350"/>
      <c r="H2" s="350"/>
      <c r="I2" s="350"/>
      <c r="J2" s="350"/>
      <c r="K2" s="350"/>
      <c r="L2" s="351"/>
      <c r="M2" s="2"/>
      <c r="N2" s="336"/>
      <c r="O2" s="337"/>
      <c r="P2" s="337"/>
      <c r="Q2" s="337"/>
      <c r="R2" s="337"/>
      <c r="S2" s="337"/>
      <c r="T2" s="338"/>
    </row>
    <row r="3" spans="1:20" ht="13.5" customHeight="1" thickBot="1">
      <c r="A3" s="352"/>
      <c r="B3" s="353"/>
      <c r="C3" s="353"/>
      <c r="D3" s="353"/>
      <c r="E3" s="353"/>
      <c r="F3" s="353"/>
      <c r="G3" s="353"/>
      <c r="H3" s="353"/>
      <c r="I3" s="353"/>
      <c r="J3" s="353"/>
      <c r="K3" s="353"/>
      <c r="L3" s="354"/>
      <c r="M3" s="2"/>
      <c r="N3" s="339"/>
      <c r="O3" s="340"/>
      <c r="P3" s="340"/>
      <c r="Q3" s="340"/>
      <c r="R3" s="340"/>
      <c r="S3" s="340"/>
      <c r="T3" s="341"/>
    </row>
    <row r="4" spans="1:20">
      <c r="A4" s="47"/>
      <c r="B4" s="5"/>
      <c r="C4" s="5"/>
      <c r="D4" s="5"/>
      <c r="E4" s="5"/>
      <c r="F4" s="5"/>
      <c r="G4" s="5"/>
      <c r="H4" s="5"/>
      <c r="I4" s="5"/>
      <c r="J4" s="5"/>
      <c r="K4" s="5"/>
      <c r="L4" s="48"/>
    </row>
    <row r="5" spans="1:20" ht="15">
      <c r="A5" s="145" t="s">
        <v>2</v>
      </c>
      <c r="B5" s="344"/>
      <c r="C5" s="344"/>
      <c r="D5" s="344"/>
      <c r="E5" s="344"/>
      <c r="F5" s="344"/>
      <c r="G5" s="344"/>
      <c r="H5" s="344"/>
      <c r="I5" s="344"/>
      <c r="J5" s="344"/>
      <c r="K5" s="344"/>
      <c r="L5" s="345"/>
      <c r="M5" s="3"/>
    </row>
    <row r="6" spans="1:20">
      <c r="A6" s="47"/>
      <c r="B6" s="5"/>
      <c r="C6" s="5"/>
      <c r="D6" s="5"/>
      <c r="E6" s="5"/>
      <c r="F6" s="5"/>
      <c r="G6" s="5"/>
      <c r="H6" s="5"/>
      <c r="I6" s="5"/>
      <c r="J6" s="5"/>
      <c r="K6" s="5"/>
      <c r="L6" s="48"/>
    </row>
    <row r="7" spans="1:20" ht="15">
      <c r="A7" s="77" t="s">
        <v>3</v>
      </c>
      <c r="B7" s="5"/>
      <c r="C7" s="343"/>
      <c r="D7" s="343"/>
      <c r="E7" s="343"/>
      <c r="F7" s="343"/>
      <c r="G7" s="343"/>
      <c r="H7" s="343" t="s">
        <v>131</v>
      </c>
      <c r="I7" s="343"/>
      <c r="J7" s="343"/>
      <c r="K7" s="342">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342"/>
    </row>
    <row r="8" spans="1:20" ht="15">
      <c r="A8" s="77"/>
      <c r="B8" s="5"/>
      <c r="C8" s="343"/>
      <c r="D8" s="343"/>
      <c r="E8" s="343"/>
      <c r="F8" s="343"/>
      <c r="G8" s="343"/>
      <c r="H8" s="343"/>
      <c r="I8" s="343"/>
      <c r="J8" s="343"/>
      <c r="K8" s="342">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342"/>
    </row>
    <row r="9" spans="1:20" ht="15">
      <c r="A9" s="77"/>
      <c r="B9" s="5"/>
      <c r="C9" s="343"/>
      <c r="D9" s="343"/>
      <c r="E9" s="343"/>
      <c r="F9" s="343"/>
      <c r="G9" s="343"/>
      <c r="H9" s="343"/>
      <c r="I9" s="343"/>
      <c r="J9" s="343"/>
      <c r="K9" s="342">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342"/>
    </row>
    <row r="10" spans="1:20" ht="15">
      <c r="A10" s="77"/>
      <c r="B10" s="5"/>
      <c r="C10" s="5"/>
      <c r="D10" s="5"/>
      <c r="E10" s="5"/>
      <c r="F10" s="5"/>
      <c r="G10" s="5"/>
      <c r="H10" s="5"/>
      <c r="I10" s="5"/>
      <c r="J10" s="5"/>
      <c r="K10" s="5"/>
      <c r="L10" s="48"/>
    </row>
    <row r="11" spans="1:20">
      <c r="A11" s="47"/>
      <c r="B11" s="5"/>
      <c r="C11" s="5"/>
      <c r="D11" s="5"/>
      <c r="E11" s="5"/>
      <c r="F11" s="5"/>
      <c r="G11" s="5"/>
      <c r="H11" s="5"/>
      <c r="I11" s="5"/>
      <c r="J11" s="5"/>
      <c r="K11" s="5"/>
      <c r="L11" s="48"/>
    </row>
    <row r="12" spans="1:20">
      <c r="A12" s="95" t="s">
        <v>5</v>
      </c>
      <c r="B12" s="175" t="s">
        <v>6</v>
      </c>
      <c r="C12" s="365" t="s">
        <v>7</v>
      </c>
      <c r="D12" s="365"/>
      <c r="E12" s="365"/>
      <c r="F12" s="365"/>
      <c r="G12" s="175" t="s">
        <v>6</v>
      </c>
      <c r="H12" s="94"/>
      <c r="I12" s="94" t="s">
        <v>8</v>
      </c>
      <c r="J12" s="361" t="s">
        <v>6</v>
      </c>
      <c r="K12" s="361"/>
      <c r="L12" s="48"/>
    </row>
    <row r="13" spans="1:20">
      <c r="A13" s="95" t="s">
        <v>9</v>
      </c>
      <c r="B13" s="175" t="s">
        <v>6</v>
      </c>
      <c r="C13" s="366" t="s">
        <v>10</v>
      </c>
      <c r="D13" s="366"/>
      <c r="E13" s="366"/>
      <c r="F13" s="366"/>
      <c r="G13" s="41"/>
      <c r="H13" s="94"/>
      <c r="I13" s="94" t="s">
        <v>11</v>
      </c>
      <c r="J13" s="362"/>
      <c r="K13" s="362"/>
      <c r="L13" s="48"/>
    </row>
    <row r="14" spans="1:20">
      <c r="A14" s="47"/>
      <c r="B14" s="5"/>
      <c r="C14" s="375"/>
      <c r="D14" s="375"/>
      <c r="E14" s="375"/>
      <c r="F14" s="375"/>
      <c r="G14" s="375"/>
      <c r="H14" s="94"/>
      <c r="I14" s="366"/>
      <c r="J14" s="366"/>
      <c r="K14" s="7"/>
      <c r="L14" s="48"/>
    </row>
    <row r="15" spans="1:20">
      <c r="A15" s="95" t="s">
        <v>12</v>
      </c>
      <c r="B15" s="55" t="s">
        <v>141</v>
      </c>
      <c r="C15" s="5"/>
      <c r="D15" s="5"/>
      <c r="E15" s="5"/>
      <c r="F15" s="5"/>
      <c r="G15" s="5"/>
      <c r="H15" s="5"/>
      <c r="I15" s="5"/>
      <c r="J15" s="5"/>
      <c r="K15" s="5"/>
      <c r="L15" s="48"/>
    </row>
    <row r="16" spans="1:20">
      <c r="A16" s="95" t="s">
        <v>13</v>
      </c>
      <c r="B16" s="6"/>
      <c r="C16" s="94" t="s">
        <v>14</v>
      </c>
      <c r="D16" s="142">
        <f>IF(G83+I83+K83 &lt;&gt; 0,(I83+K83)/(G83+I83+K83),0)</f>
        <v>0</v>
      </c>
      <c r="E16" s="5"/>
      <c r="F16" s="5"/>
      <c r="G16" s="5"/>
      <c r="H16" s="5"/>
      <c r="I16" s="5"/>
      <c r="J16" s="5"/>
      <c r="K16" s="5"/>
      <c r="L16" s="48"/>
    </row>
    <row r="17" spans="1:12">
      <c r="A17" s="95" t="s">
        <v>15</v>
      </c>
      <c r="B17" s="8"/>
      <c r="C17" s="94" t="s">
        <v>16</v>
      </c>
      <c r="D17" s="143">
        <f>I83+K83</f>
        <v>0</v>
      </c>
      <c r="E17" s="94"/>
      <c r="F17" s="94"/>
      <c r="G17" s="5"/>
      <c r="H17" s="5"/>
      <c r="I17" s="5"/>
      <c r="J17" s="5"/>
      <c r="K17" s="5"/>
      <c r="L17" s="48"/>
    </row>
    <row r="18" spans="1:12">
      <c r="A18" s="146"/>
      <c r="B18" s="147"/>
      <c r="C18" s="50"/>
      <c r="D18" s="50"/>
      <c r="E18" s="50"/>
      <c r="F18" s="50"/>
      <c r="G18" s="50"/>
      <c r="H18" s="50"/>
      <c r="I18" s="50"/>
      <c r="J18" s="50"/>
      <c r="K18" s="50"/>
      <c r="L18" s="51"/>
    </row>
    <row r="19" spans="1:12">
      <c r="A19" s="22"/>
      <c r="L19" s="52"/>
    </row>
    <row r="20" spans="1:12" ht="17.25" customHeight="1">
      <c r="A20" s="22"/>
      <c r="G20" s="372" t="s">
        <v>17</v>
      </c>
      <c r="H20" s="372"/>
      <c r="I20" s="372" t="s">
        <v>18</v>
      </c>
      <c r="J20" s="372"/>
      <c r="K20" s="372" t="s">
        <v>19</v>
      </c>
      <c r="L20" s="372"/>
    </row>
    <row r="21" spans="1:12" ht="28.5" customHeight="1">
      <c r="A21" s="268" t="s">
        <v>20</v>
      </c>
      <c r="B21" s="373" t="s">
        <v>21</v>
      </c>
      <c r="C21" s="270"/>
      <c r="D21" s="271"/>
      <c r="E21" s="273"/>
      <c r="F21" s="273"/>
      <c r="G21" s="37"/>
      <c r="H21" s="9"/>
      <c r="I21" s="374"/>
      <c r="J21" s="374"/>
      <c r="K21" s="374"/>
      <c r="L21" s="385"/>
    </row>
    <row r="22" spans="1:12" ht="31.35" customHeight="1">
      <c r="A22" s="267" t="s">
        <v>22</v>
      </c>
      <c r="B22" s="373"/>
      <c r="C22" s="269" t="s">
        <v>23</v>
      </c>
      <c r="D22" s="272" t="s">
        <v>24</v>
      </c>
      <c r="E22" s="274" t="s">
        <v>25</v>
      </c>
      <c r="F22" s="274" t="s">
        <v>26</v>
      </c>
      <c r="G22" s="38"/>
      <c r="H22" s="10"/>
      <c r="I22" s="10"/>
      <c r="J22" s="10"/>
      <c r="K22" s="10"/>
      <c r="L22" s="11"/>
    </row>
    <row r="23" spans="1:12">
      <c r="A23" s="234">
        <f>'Salary Adjustment'!B9</f>
        <v>0</v>
      </c>
      <c r="B23" s="235"/>
      <c r="C23" s="12"/>
      <c r="D23" s="225">
        <f>'Salary Adjustment'!B17</f>
        <v>0</v>
      </c>
      <c r="E23" s="75"/>
      <c r="F23" s="262"/>
      <c r="G23" s="370">
        <f t="shared" ref="G23:G30" si="0">ROUND((IF(F23&gt;E23,"months requested cannot exceed term",IF(OR(D23="",E23=""),0,(D23/E23)*F23))),0)</f>
        <v>0</v>
      </c>
      <c r="H23" s="371"/>
      <c r="I23" s="315"/>
      <c r="J23" s="317"/>
      <c r="K23" s="315"/>
      <c r="L23" s="317"/>
    </row>
    <row r="24" spans="1:12">
      <c r="A24" s="80">
        <f>'Salary Adjustment'!B25</f>
        <v>0</v>
      </c>
      <c r="B24" s="176"/>
      <c r="C24" s="12"/>
      <c r="D24" s="226">
        <f>'Salary Adjustment'!B33</f>
        <v>0</v>
      </c>
      <c r="E24" s="76"/>
      <c r="F24" s="263"/>
      <c r="G24" s="370">
        <f t="shared" si="0"/>
        <v>0</v>
      </c>
      <c r="H24" s="371"/>
      <c r="I24" s="315"/>
      <c r="J24" s="317"/>
      <c r="K24" s="315"/>
      <c r="L24" s="317"/>
    </row>
    <row r="25" spans="1:12">
      <c r="A25" s="80">
        <f>'Salary Adjustment'!B42</f>
        <v>0</v>
      </c>
      <c r="B25" s="176"/>
      <c r="C25" s="12"/>
      <c r="D25" s="226">
        <f>'Salary Adjustment'!B50</f>
        <v>0</v>
      </c>
      <c r="E25" s="76"/>
      <c r="F25" s="263"/>
      <c r="G25" s="370">
        <f t="shared" si="0"/>
        <v>0</v>
      </c>
      <c r="H25" s="371"/>
      <c r="I25" s="315"/>
      <c r="J25" s="317"/>
      <c r="K25" s="315"/>
      <c r="L25" s="317"/>
    </row>
    <row r="26" spans="1:12">
      <c r="A26" s="80"/>
      <c r="B26" s="176"/>
      <c r="C26" s="12">
        <v>0</v>
      </c>
      <c r="D26" s="74"/>
      <c r="E26" s="76"/>
      <c r="F26" s="263"/>
      <c r="G26" s="370">
        <f t="shared" si="0"/>
        <v>0</v>
      </c>
      <c r="H26" s="371"/>
      <c r="I26" s="315"/>
      <c r="J26" s="317"/>
      <c r="K26" s="315"/>
      <c r="L26" s="317"/>
    </row>
    <row r="27" spans="1:12">
      <c r="A27" s="80"/>
      <c r="B27" s="176"/>
      <c r="C27" s="12">
        <v>0</v>
      </c>
      <c r="D27" s="74"/>
      <c r="E27" s="76"/>
      <c r="F27" s="263"/>
      <c r="G27" s="370">
        <f t="shared" si="0"/>
        <v>0</v>
      </c>
      <c r="H27" s="371"/>
      <c r="I27" s="315"/>
      <c r="J27" s="317"/>
      <c r="K27" s="315"/>
      <c r="L27" s="317"/>
    </row>
    <row r="28" spans="1:12">
      <c r="A28" s="80"/>
      <c r="B28" s="176"/>
      <c r="C28" s="12">
        <v>0</v>
      </c>
      <c r="D28" s="74"/>
      <c r="E28" s="76"/>
      <c r="F28" s="263"/>
      <c r="G28" s="370">
        <f t="shared" si="0"/>
        <v>0</v>
      </c>
      <c r="H28" s="371"/>
      <c r="I28" s="315"/>
      <c r="J28" s="317"/>
      <c r="K28" s="315"/>
      <c r="L28" s="317"/>
    </row>
    <row r="29" spans="1:12">
      <c r="A29" s="80"/>
      <c r="B29" s="176"/>
      <c r="C29" s="12">
        <v>0</v>
      </c>
      <c r="D29" s="74">
        <f>D28</f>
        <v>0</v>
      </c>
      <c r="E29" s="76"/>
      <c r="F29" s="263"/>
      <c r="G29" s="370">
        <f t="shared" si="0"/>
        <v>0</v>
      </c>
      <c r="H29" s="371"/>
      <c r="I29" s="315"/>
      <c r="J29" s="317"/>
      <c r="K29" s="315"/>
      <c r="L29" s="317"/>
    </row>
    <row r="30" spans="1:12">
      <c r="A30" s="80"/>
      <c r="B30" s="176"/>
      <c r="C30" s="12">
        <v>0</v>
      </c>
      <c r="D30" s="74">
        <f>D29</f>
        <v>0</v>
      </c>
      <c r="E30" s="76"/>
      <c r="F30" s="263"/>
      <c r="G30" s="379">
        <f t="shared" si="0"/>
        <v>0</v>
      </c>
      <c r="H30" s="380"/>
      <c r="I30" s="363"/>
      <c r="J30" s="364"/>
      <c r="K30" s="363"/>
      <c r="L30" s="364"/>
    </row>
    <row r="31" spans="1:12" ht="28.5">
      <c r="A31" s="267" t="s">
        <v>27</v>
      </c>
      <c r="B31" s="280" t="s">
        <v>21</v>
      </c>
      <c r="C31" s="269" t="s">
        <v>23</v>
      </c>
      <c r="D31" s="276" t="s">
        <v>24</v>
      </c>
      <c r="E31" s="278" t="s">
        <v>25</v>
      </c>
      <c r="F31" s="279" t="s">
        <v>26</v>
      </c>
      <c r="G31" s="313"/>
      <c r="H31" s="314"/>
      <c r="I31" s="244"/>
      <c r="J31" s="244"/>
      <c r="K31" s="244"/>
      <c r="L31" s="245"/>
    </row>
    <row r="32" spans="1:12">
      <c r="A32" s="80"/>
      <c r="B32" s="176"/>
      <c r="C32" s="6"/>
      <c r="D32" s="74">
        <f>D30</f>
        <v>0</v>
      </c>
      <c r="E32" s="76"/>
      <c r="F32" s="263"/>
      <c r="G32" s="311">
        <f>ROUND((IF(F32&gt;E32,"months requested cannot exceed term",IF(OR(D32="",E32=""),0,(D32/E32)*F32))),0)</f>
        <v>0</v>
      </c>
      <c r="H32" s="312"/>
      <c r="I32" s="315"/>
      <c r="J32" s="316"/>
      <c r="K32" s="315"/>
      <c r="L32" s="317"/>
    </row>
    <row r="33" spans="1:12">
      <c r="A33" s="80"/>
      <c r="B33" s="176"/>
      <c r="C33" s="6"/>
      <c r="D33" s="74">
        <v>0</v>
      </c>
      <c r="E33" s="76"/>
      <c r="F33" s="263"/>
      <c r="G33" s="311">
        <f t="shared" ref="G33:G34" si="1">ROUND((IF(F33&gt;E33,"months requested cannot exceed term",IF(OR(D33="",E33=""),0,(D33/E33)*F33))),0)</f>
        <v>0</v>
      </c>
      <c r="H33" s="312"/>
      <c r="I33" s="93"/>
      <c r="J33" s="231"/>
      <c r="K33" s="93"/>
      <c r="L33" s="230"/>
    </row>
    <row r="34" spans="1:12">
      <c r="A34" s="80"/>
      <c r="B34" s="176"/>
      <c r="C34" s="6"/>
      <c r="D34" s="74">
        <v>0</v>
      </c>
      <c r="E34" s="76"/>
      <c r="F34" s="263"/>
      <c r="G34" s="311">
        <f t="shared" si="1"/>
        <v>0</v>
      </c>
      <c r="H34" s="312"/>
      <c r="I34" s="93"/>
      <c r="J34" s="231"/>
      <c r="K34" s="93"/>
      <c r="L34" s="230"/>
    </row>
    <row r="35" spans="1:12" ht="28.5">
      <c r="A35" s="267" t="s">
        <v>28</v>
      </c>
      <c r="B35" s="280" t="s">
        <v>21</v>
      </c>
      <c r="C35" s="269" t="s">
        <v>23</v>
      </c>
      <c r="D35" s="276" t="s">
        <v>24</v>
      </c>
      <c r="E35" s="278" t="s">
        <v>25</v>
      </c>
      <c r="F35" s="279" t="s">
        <v>26</v>
      </c>
      <c r="G35" s="313"/>
      <c r="H35" s="314"/>
      <c r="I35" s="244"/>
      <c r="J35" s="244"/>
      <c r="K35" s="244"/>
      <c r="L35" s="245"/>
    </row>
    <row r="36" spans="1:12">
      <c r="A36" s="80"/>
      <c r="B36" s="176"/>
      <c r="C36" s="6"/>
      <c r="D36" s="74"/>
      <c r="E36" s="76"/>
      <c r="F36" s="263"/>
      <c r="G36" s="311">
        <f>ROUND((IF(F36&gt;E36,"months requested cannot exceed term",IF(OR(D36="",E36=""),0,(D36/E36)*F36))),0)</f>
        <v>0</v>
      </c>
      <c r="H36" s="312"/>
      <c r="I36" s="315"/>
      <c r="J36" s="316"/>
      <c r="K36" s="315"/>
      <c r="L36" s="317"/>
    </row>
    <row r="37" spans="1:12">
      <c r="A37" s="80"/>
      <c r="B37" s="176"/>
      <c r="C37" s="6"/>
      <c r="D37" s="74"/>
      <c r="E37" s="76"/>
      <c r="F37" s="263"/>
      <c r="G37" s="311">
        <f>ROUND((IF(F37&gt;E37,"months requested cannot exceed term",IF(OR(D37="",E37=""),0,(D37/E37)*F37))),0)</f>
        <v>0</v>
      </c>
      <c r="H37" s="312"/>
      <c r="I37" s="93"/>
      <c r="J37" s="231"/>
      <c r="K37" s="93"/>
      <c r="L37" s="230"/>
    </row>
    <row r="38" spans="1:12">
      <c r="A38" s="80"/>
      <c r="B38" s="176"/>
      <c r="C38" s="6"/>
      <c r="D38" s="74"/>
      <c r="E38" s="76"/>
      <c r="F38" s="263"/>
      <c r="G38" s="370">
        <f>ROUND((IF(F38&gt;E38,"months requested cannot exceed term",IF(OR(D38="",E38=""),0,(D38/E38)*F38))),0)</f>
        <v>0</v>
      </c>
      <c r="H38" s="371"/>
      <c r="I38" s="315"/>
      <c r="J38" s="316"/>
      <c r="K38" s="315"/>
      <c r="L38" s="317"/>
    </row>
    <row r="39" spans="1:12">
      <c r="A39" s="80"/>
      <c r="B39" s="176"/>
      <c r="C39" s="6"/>
      <c r="D39" s="74"/>
      <c r="E39" s="76"/>
      <c r="F39" s="263"/>
      <c r="G39" s="370">
        <f>ROUND((IF(F39&gt;E39,"months requested cannot exceed term",IF(OR(D39="",E39=""),0,(D39/E39)*F39))),0)</f>
        <v>0</v>
      </c>
      <c r="H39" s="371"/>
      <c r="I39" s="315"/>
      <c r="J39" s="316"/>
      <c r="K39" s="315"/>
      <c r="L39" s="317"/>
    </row>
    <row r="40" spans="1:12">
      <c r="A40" s="80"/>
      <c r="B40" s="176"/>
      <c r="C40" s="6"/>
      <c r="D40" s="74"/>
      <c r="E40" s="76"/>
      <c r="F40" s="263"/>
      <c r="G40" s="370">
        <f>ROUND((IF(F40&gt;E40,"months requested cannot exceed term",IF(OR(D40="",E40=""),0,(D40/E40)*F40))),0)</f>
        <v>0</v>
      </c>
      <c r="H40" s="371"/>
      <c r="I40" s="315"/>
      <c r="J40" s="316"/>
      <c r="K40" s="315"/>
      <c r="L40" s="317"/>
    </row>
    <row r="41" spans="1:12" ht="29.1" customHeight="1">
      <c r="A41" s="368"/>
      <c r="B41" s="369"/>
      <c r="C41" s="275" t="s">
        <v>29</v>
      </c>
      <c r="D41" s="276" t="s">
        <v>24</v>
      </c>
      <c r="E41" s="278" t="s">
        <v>25</v>
      </c>
      <c r="F41" s="279" t="s">
        <v>26</v>
      </c>
      <c r="G41" s="238"/>
      <c r="H41" s="238"/>
      <c r="I41" s="238"/>
      <c r="J41" s="238"/>
      <c r="K41" s="238"/>
      <c r="L41" s="239"/>
    </row>
    <row r="42" spans="1:12" ht="17.45" customHeight="1">
      <c r="A42" s="330" t="s">
        <v>30</v>
      </c>
      <c r="B42" s="331"/>
      <c r="C42" s="240"/>
      <c r="D42" s="240"/>
      <c r="E42" s="277"/>
      <c r="F42" s="242"/>
      <c r="G42" s="314"/>
      <c r="H42" s="314"/>
      <c r="I42" s="332"/>
      <c r="J42" s="332"/>
      <c r="K42" s="243"/>
      <c r="L42" s="233"/>
    </row>
    <row r="43" spans="1:12">
      <c r="A43" s="328" t="s">
        <v>31</v>
      </c>
      <c r="B43" s="329"/>
      <c r="C43" s="175">
        <v>0</v>
      </c>
      <c r="D43" s="249">
        <v>56484</v>
      </c>
      <c r="E43" s="236"/>
      <c r="F43" s="264"/>
      <c r="G43" s="311">
        <f>ROUND((IF(F43&gt;E43,"months requested cannot exceed term",IF(OR(D43="",E43=""),0,(D43/E43)*F43)*C43)),0)</f>
        <v>0</v>
      </c>
      <c r="H43" s="312"/>
      <c r="I43" s="322"/>
      <c r="J43" s="323"/>
      <c r="K43" s="322"/>
      <c r="L43" s="323"/>
    </row>
    <row r="44" spans="1:12">
      <c r="A44" s="324" t="s">
        <v>32</v>
      </c>
      <c r="B44" s="325"/>
      <c r="C44" s="175">
        <v>0</v>
      </c>
      <c r="D44" s="249">
        <f>D43</f>
        <v>56484</v>
      </c>
      <c r="E44" s="78"/>
      <c r="F44" s="265"/>
      <c r="G44" s="311">
        <f t="shared" ref="G44:G46" si="2">ROUND((IF(F44&gt;E44,"months requested cannot exceed term",IF(OR(D44="",E44=""),0,(D44/E44)*F44)*C44)),0)</f>
        <v>0</v>
      </c>
      <c r="H44" s="312"/>
      <c r="I44" s="315"/>
      <c r="J44" s="317"/>
      <c r="K44" s="315"/>
      <c r="L44" s="317"/>
    </row>
    <row r="45" spans="1:12">
      <c r="A45" s="324" t="s">
        <v>33</v>
      </c>
      <c r="B45" s="325"/>
      <c r="C45" s="175">
        <v>0</v>
      </c>
      <c r="D45" s="249">
        <f>D44</f>
        <v>56484</v>
      </c>
      <c r="E45" s="78"/>
      <c r="F45" s="265"/>
      <c r="G45" s="311">
        <f t="shared" si="2"/>
        <v>0</v>
      </c>
      <c r="H45" s="312"/>
      <c r="I45" s="315"/>
      <c r="J45" s="317"/>
      <c r="K45" s="315"/>
      <c r="L45" s="317"/>
    </row>
    <row r="46" spans="1:12">
      <c r="A46" s="326" t="s">
        <v>34</v>
      </c>
      <c r="B46" s="327"/>
      <c r="C46" s="175"/>
      <c r="D46" s="249">
        <f>D45</f>
        <v>56484</v>
      </c>
      <c r="E46" s="246"/>
      <c r="F46" s="266"/>
      <c r="G46" s="311">
        <f t="shared" si="2"/>
        <v>0</v>
      </c>
      <c r="H46" s="312"/>
      <c r="I46" s="363"/>
      <c r="J46" s="364"/>
      <c r="K46" s="363"/>
      <c r="L46" s="364"/>
    </row>
    <row r="47" spans="1:12">
      <c r="A47" s="330" t="s">
        <v>35</v>
      </c>
      <c r="B47" s="331"/>
      <c r="C47" s="237"/>
      <c r="D47" s="247"/>
      <c r="E47" s="241"/>
      <c r="F47" s="242"/>
      <c r="G47" s="314"/>
      <c r="H47" s="314"/>
      <c r="I47" s="332"/>
      <c r="J47" s="332"/>
      <c r="K47" s="332"/>
      <c r="L47" s="360"/>
    </row>
    <row r="48" spans="1:12">
      <c r="A48" s="328" t="s">
        <v>31</v>
      </c>
      <c r="B48" s="329"/>
      <c r="C48" s="175"/>
      <c r="D48" s="249"/>
      <c r="E48" s="236"/>
      <c r="F48" s="264"/>
      <c r="G48" s="311">
        <f>ROUND((IF(F48&gt;E48,"months requested cannot exceed term",IF(OR(D48="",E48=""),0,(D48/E48)*F48)*C48)),0)</f>
        <v>0</v>
      </c>
      <c r="H48" s="312"/>
      <c r="I48" s="322"/>
      <c r="J48" s="323"/>
      <c r="K48" s="322"/>
      <c r="L48" s="323"/>
    </row>
    <row r="49" spans="1:12">
      <c r="A49" s="324" t="s">
        <v>32</v>
      </c>
      <c r="B49" s="325"/>
      <c r="C49" s="175"/>
      <c r="D49" s="250"/>
      <c r="E49" s="78"/>
      <c r="F49" s="265"/>
      <c r="G49" s="311">
        <f t="shared" ref="G49:G51" si="3">ROUND((IF(F49&gt;E49,"months requested cannot exceed term",IF(OR(D49="",E49=""),0,(D49/E49)*F49)*C49)),0)</f>
        <v>0</v>
      </c>
      <c r="H49" s="312"/>
      <c r="I49" s="315"/>
      <c r="J49" s="317"/>
      <c r="K49" s="315"/>
      <c r="L49" s="317"/>
    </row>
    <row r="50" spans="1:12">
      <c r="A50" s="324" t="s">
        <v>33</v>
      </c>
      <c r="B50" s="325"/>
      <c r="C50" s="175"/>
      <c r="D50" s="250"/>
      <c r="E50" s="78"/>
      <c r="F50" s="265"/>
      <c r="G50" s="311">
        <f t="shared" si="3"/>
        <v>0</v>
      </c>
      <c r="H50" s="312"/>
      <c r="I50" s="315"/>
      <c r="J50" s="317"/>
      <c r="K50" s="315"/>
      <c r="L50" s="317"/>
    </row>
    <row r="51" spans="1:12">
      <c r="A51" s="326" t="s">
        <v>34</v>
      </c>
      <c r="B51" s="327"/>
      <c r="C51" s="175"/>
      <c r="D51" s="251"/>
      <c r="E51" s="246"/>
      <c r="F51" s="266"/>
      <c r="G51" s="311">
        <f t="shared" si="3"/>
        <v>0</v>
      </c>
      <c r="H51" s="312"/>
      <c r="I51" s="363"/>
      <c r="J51" s="364"/>
      <c r="K51" s="363"/>
      <c r="L51" s="364"/>
    </row>
    <row r="52" spans="1:12">
      <c r="A52" s="330" t="s">
        <v>36</v>
      </c>
      <c r="B52" s="331"/>
      <c r="C52" s="237"/>
      <c r="D52" s="247"/>
      <c r="E52" s="241"/>
      <c r="F52" s="242"/>
      <c r="G52" s="314"/>
      <c r="H52" s="314"/>
      <c r="I52" s="332"/>
      <c r="J52" s="332"/>
      <c r="K52" s="332"/>
      <c r="L52" s="360"/>
    </row>
    <row r="53" spans="1:12">
      <c r="A53" s="328" t="s">
        <v>31</v>
      </c>
      <c r="B53" s="329"/>
      <c r="C53" s="175"/>
      <c r="D53" s="249"/>
      <c r="E53" s="236"/>
      <c r="F53" s="264"/>
      <c r="G53" s="311">
        <f>ROUND((IF(F53&gt;E53,"months requested cannot exceed term",IF(OR(D53="",E53=""),0,(D53/E53)*F53)*C53)),0)</f>
        <v>0</v>
      </c>
      <c r="H53" s="312"/>
      <c r="I53" s="322"/>
      <c r="J53" s="323"/>
      <c r="K53" s="322"/>
      <c r="L53" s="323"/>
    </row>
    <row r="54" spans="1:12">
      <c r="A54" s="324" t="s">
        <v>32</v>
      </c>
      <c r="B54" s="325"/>
      <c r="C54" s="175"/>
      <c r="D54" s="250"/>
      <c r="E54" s="78"/>
      <c r="F54" s="265"/>
      <c r="G54" s="311">
        <f t="shared" ref="G54:G56" si="4">ROUND((IF(F54&gt;E54,"months requested cannot exceed term",IF(OR(D54="",E54=""),0,(D54/E54)*F54)*C54)),0)</f>
        <v>0</v>
      </c>
      <c r="H54" s="312"/>
      <c r="I54" s="315"/>
      <c r="J54" s="317"/>
      <c r="K54" s="315"/>
      <c r="L54" s="317"/>
    </row>
    <row r="55" spans="1:12">
      <c r="A55" s="324" t="s">
        <v>33</v>
      </c>
      <c r="B55" s="325"/>
      <c r="C55" s="175"/>
      <c r="D55" s="250"/>
      <c r="E55" s="78"/>
      <c r="F55" s="265"/>
      <c r="G55" s="311">
        <f t="shared" si="4"/>
        <v>0</v>
      </c>
      <c r="H55" s="312"/>
      <c r="I55" s="315"/>
      <c r="J55" s="317"/>
      <c r="K55" s="315"/>
      <c r="L55" s="317"/>
    </row>
    <row r="56" spans="1:12">
      <c r="A56" s="324" t="s">
        <v>34</v>
      </c>
      <c r="B56" s="325"/>
      <c r="C56" s="175"/>
      <c r="D56" s="251"/>
      <c r="E56" s="246"/>
      <c r="F56" s="266"/>
      <c r="G56" s="311">
        <f t="shared" si="4"/>
        <v>0</v>
      </c>
      <c r="H56" s="312"/>
      <c r="I56" s="315"/>
      <c r="J56" s="317"/>
      <c r="K56" s="315"/>
      <c r="L56" s="317"/>
    </row>
    <row r="57" spans="1:12" ht="15">
      <c r="A57" s="376" t="s">
        <v>37</v>
      </c>
      <c r="B57" s="377"/>
      <c r="C57" s="70"/>
      <c r="D57" s="170"/>
      <c r="E57" s="170"/>
      <c r="F57" s="171"/>
      <c r="G57" s="378">
        <f>SUM(G23:H56)</f>
        <v>0</v>
      </c>
      <c r="H57" s="359"/>
      <c r="I57" s="358">
        <f>SUM(I23:J56)</f>
        <v>0</v>
      </c>
      <c r="J57" s="359"/>
      <c r="K57" s="358">
        <f>SUM(K23:L56)</f>
        <v>0</v>
      </c>
      <c r="L57" s="359"/>
    </row>
    <row r="58" spans="1:12" ht="15">
      <c r="A58" s="376" t="s">
        <v>38</v>
      </c>
      <c r="B58" s="377"/>
      <c r="C58" s="79" t="s">
        <v>39</v>
      </c>
      <c r="D58" s="252"/>
      <c r="E58" s="252"/>
      <c r="F58" s="252"/>
      <c r="G58" s="13"/>
      <c r="H58" s="13"/>
      <c r="I58" s="13"/>
      <c r="J58" s="13"/>
      <c r="K58" s="13"/>
      <c r="L58" s="14"/>
    </row>
    <row r="59" spans="1:12">
      <c r="A59" s="318" t="s">
        <v>40</v>
      </c>
      <c r="B59" s="319"/>
      <c r="C59" s="248">
        <v>0.22500000000000001</v>
      </c>
      <c r="D59" s="104"/>
      <c r="E59" s="105"/>
      <c r="F59" s="106"/>
      <c r="G59" s="320">
        <f>ROUND(((G23*C59)),0)+ROUND(((G24*C59)),0)+ROUND(((G25*C59)),0)+ROUND(((G26*C59)),0)+ROUND(((G27*C59)),0)+ROUND(((G28*C59)),0)+ROUND(((C59*G29)),0)+ROUND(((G30*C59)),0)</f>
        <v>0</v>
      </c>
      <c r="H59" s="321"/>
      <c r="I59" s="367">
        <f>SUM(I23:J46)*C59</f>
        <v>0</v>
      </c>
      <c r="J59" s="321"/>
      <c r="K59" s="367">
        <f>SUM(K23:L46)*C59</f>
        <v>0</v>
      </c>
      <c r="L59" s="321"/>
    </row>
    <row r="60" spans="1:12">
      <c r="A60" s="318" t="s">
        <v>27</v>
      </c>
      <c r="B60" s="319"/>
      <c r="C60" s="248">
        <v>0.315</v>
      </c>
      <c r="D60" s="104"/>
      <c r="E60" s="105"/>
      <c r="F60" s="106"/>
      <c r="G60" s="320">
        <f>ROUND(((G32+G33+G34+G43+G44+G45+G46)*C60),0)</f>
        <v>0</v>
      </c>
      <c r="H60" s="321"/>
      <c r="I60" s="304"/>
      <c r="J60" s="305"/>
      <c r="K60" s="304"/>
      <c r="L60" s="305"/>
    </row>
    <row r="61" spans="1:12">
      <c r="A61" s="318" t="s">
        <v>28</v>
      </c>
      <c r="B61" s="319"/>
      <c r="C61" s="109">
        <v>7.5999999999999998E-2</v>
      </c>
      <c r="D61" s="104"/>
      <c r="E61" s="105"/>
      <c r="F61" s="106"/>
      <c r="G61" s="320">
        <f>ROUND((SUM(G36+G37+G38+G39)*C61),0)</f>
        <v>0</v>
      </c>
      <c r="H61" s="321"/>
      <c r="I61" s="304"/>
      <c r="J61" s="305"/>
      <c r="K61" s="304"/>
      <c r="L61" s="305"/>
    </row>
    <row r="62" spans="1:12">
      <c r="A62" s="318" t="s">
        <v>35</v>
      </c>
      <c r="B62" s="319"/>
      <c r="C62" s="109">
        <v>0.09</v>
      </c>
      <c r="D62" s="104"/>
      <c r="E62" s="105"/>
      <c r="F62" s="106"/>
      <c r="G62" s="320">
        <f>ROUND((SUM(G48:H51)*C62),0)</f>
        <v>0</v>
      </c>
      <c r="H62" s="321"/>
      <c r="I62" s="355">
        <f>SUM(I48:J51)*C62</f>
        <v>0</v>
      </c>
      <c r="J62" s="356"/>
      <c r="K62" s="355">
        <f>SUM(K48:L51)*C62</f>
        <v>0</v>
      </c>
      <c r="L62" s="356"/>
    </row>
    <row r="63" spans="1:12">
      <c r="A63" s="318" t="s">
        <v>41</v>
      </c>
      <c r="B63" s="319"/>
      <c r="C63" s="306">
        <v>0.02</v>
      </c>
      <c r="D63" s="104"/>
      <c r="E63" s="105"/>
      <c r="F63" s="106"/>
      <c r="G63" s="320">
        <f>ROUND((SUM(G53:H56)*C63),0)</f>
        <v>0</v>
      </c>
      <c r="H63" s="321"/>
      <c r="I63" s="303"/>
      <c r="J63" s="302"/>
      <c r="K63" s="303"/>
      <c r="L63" s="302"/>
    </row>
    <row r="64" spans="1:12" ht="15">
      <c r="A64" s="388" t="s">
        <v>42</v>
      </c>
      <c r="B64" s="389"/>
      <c r="C64" s="307"/>
      <c r="D64" s="105"/>
      <c r="E64" s="105"/>
      <c r="F64" s="106"/>
      <c r="G64" s="357">
        <f>SUM(G59:H63)</f>
        <v>0</v>
      </c>
      <c r="H64" s="356"/>
      <c r="I64" s="303"/>
      <c r="J64" s="302"/>
      <c r="K64" s="303"/>
      <c r="L64" s="302"/>
    </row>
    <row r="65" spans="1:12" ht="15">
      <c r="A65" s="381" t="s">
        <v>43</v>
      </c>
      <c r="B65" s="382"/>
      <c r="C65" s="383"/>
      <c r="D65" s="47"/>
      <c r="E65" s="5"/>
      <c r="F65" s="48"/>
      <c r="G65" s="357">
        <f>SUM(G57:H63)</f>
        <v>0</v>
      </c>
      <c r="H65" s="356"/>
      <c r="I65" s="355">
        <f>SUM(I57:J63)</f>
        <v>0</v>
      </c>
      <c r="J65" s="356"/>
      <c r="K65" s="355">
        <f>SUM(K57:L63)</f>
        <v>0</v>
      </c>
      <c r="L65" s="356"/>
    </row>
    <row r="66" spans="1:12" ht="15">
      <c r="A66" s="381" t="s">
        <v>44</v>
      </c>
      <c r="B66" s="382"/>
      <c r="C66" s="383"/>
      <c r="D66" s="47"/>
      <c r="E66" s="5"/>
      <c r="F66" s="48"/>
      <c r="G66" s="357">
        <f>SUM(G67:H68)</f>
        <v>0</v>
      </c>
      <c r="H66" s="356"/>
      <c r="I66" s="357">
        <f t="shared" ref="I66" si="5">SUM(I67:J68)</f>
        <v>0</v>
      </c>
      <c r="J66" s="356"/>
      <c r="K66" s="357">
        <f t="shared" ref="K66" si="6">SUM(K67:L68)</f>
        <v>0</v>
      </c>
      <c r="L66" s="356"/>
    </row>
    <row r="67" spans="1:12">
      <c r="A67" s="318" t="s">
        <v>45</v>
      </c>
      <c r="B67" s="319"/>
      <c r="C67" s="383"/>
      <c r="D67" s="47"/>
      <c r="E67" s="5"/>
      <c r="F67" s="48"/>
      <c r="G67" s="315"/>
      <c r="H67" s="317"/>
      <c r="I67" s="315"/>
      <c r="J67" s="317"/>
      <c r="K67" s="315"/>
      <c r="L67" s="317"/>
    </row>
    <row r="68" spans="1:12">
      <c r="A68" s="318" t="s">
        <v>46</v>
      </c>
      <c r="B68" s="319"/>
      <c r="C68" s="383"/>
      <c r="D68" s="47"/>
      <c r="E68" s="5"/>
      <c r="F68" s="48"/>
      <c r="G68" s="315"/>
      <c r="H68" s="317"/>
      <c r="I68" s="315"/>
      <c r="J68" s="317"/>
      <c r="K68" s="315"/>
      <c r="L68" s="317"/>
    </row>
    <row r="69" spans="1:12" ht="15">
      <c r="A69" s="381" t="s">
        <v>47</v>
      </c>
      <c r="B69" s="382"/>
      <c r="C69" s="383"/>
      <c r="D69" s="47"/>
      <c r="E69" s="5"/>
      <c r="F69" s="48"/>
      <c r="G69" s="316"/>
      <c r="H69" s="317"/>
      <c r="I69" s="315"/>
      <c r="J69" s="317"/>
      <c r="K69" s="315"/>
      <c r="L69" s="317"/>
    </row>
    <row r="70" spans="1:12" ht="15">
      <c r="A70" s="381" t="s">
        <v>48</v>
      </c>
      <c r="B70" s="382"/>
      <c r="C70" s="383"/>
      <c r="D70" s="47"/>
      <c r="E70" s="5"/>
      <c r="F70" s="48"/>
      <c r="G70" s="316"/>
      <c r="H70" s="317"/>
      <c r="I70" s="315"/>
      <c r="J70" s="317"/>
      <c r="K70" s="315"/>
      <c r="L70" s="317"/>
    </row>
    <row r="71" spans="1:12" ht="15">
      <c r="A71" s="381" t="s">
        <v>49</v>
      </c>
      <c r="B71" s="382"/>
      <c r="C71" s="383"/>
      <c r="D71" s="47"/>
      <c r="E71" s="5"/>
      <c r="F71" s="48"/>
      <c r="G71" s="16"/>
      <c r="H71" s="16"/>
      <c r="I71" s="16"/>
      <c r="J71" s="16"/>
      <c r="K71" s="16"/>
      <c r="L71" s="17"/>
    </row>
    <row r="72" spans="1:12">
      <c r="A72" s="318" t="s">
        <v>50</v>
      </c>
      <c r="B72" s="319"/>
      <c r="C72" s="383"/>
      <c r="D72" s="47"/>
      <c r="E72" s="5"/>
      <c r="F72" s="48"/>
      <c r="G72" s="357">
        <f>SUM(C88:C94)</f>
        <v>0</v>
      </c>
      <c r="H72" s="356"/>
      <c r="I72" s="315"/>
      <c r="J72" s="317"/>
      <c r="K72" s="315"/>
      <c r="L72" s="317"/>
    </row>
    <row r="73" spans="1:12">
      <c r="A73" s="318" t="s">
        <v>51</v>
      </c>
      <c r="B73" s="319"/>
      <c r="C73" s="383"/>
      <c r="D73" s="47"/>
      <c r="E73" s="5"/>
      <c r="F73" s="48"/>
      <c r="G73" s="316"/>
      <c r="H73" s="317"/>
      <c r="I73" s="315"/>
      <c r="J73" s="317"/>
      <c r="K73" s="315"/>
      <c r="L73" s="317"/>
    </row>
    <row r="74" spans="1:12">
      <c r="A74" s="318" t="s">
        <v>52</v>
      </c>
      <c r="B74" s="319"/>
      <c r="C74" s="383"/>
      <c r="D74" s="47"/>
      <c r="E74" s="5"/>
      <c r="F74" s="48"/>
      <c r="G74" s="316"/>
      <c r="H74" s="317"/>
      <c r="I74" s="315"/>
      <c r="J74" s="317"/>
      <c r="K74" s="315"/>
      <c r="L74" s="317"/>
    </row>
    <row r="75" spans="1:12" ht="15">
      <c r="A75" s="381" t="s">
        <v>53</v>
      </c>
      <c r="B75" s="382"/>
      <c r="C75" s="383"/>
      <c r="D75" s="47"/>
      <c r="E75" s="5"/>
      <c r="F75" s="48"/>
      <c r="G75" s="316"/>
      <c r="H75" s="317"/>
      <c r="I75" s="315"/>
      <c r="J75" s="317"/>
      <c r="K75" s="315"/>
      <c r="L75" s="317"/>
    </row>
    <row r="76" spans="1:12" ht="15">
      <c r="A76" s="381" t="s">
        <v>54</v>
      </c>
      <c r="B76" s="392"/>
      <c r="C76" s="383"/>
      <c r="D76" s="47"/>
      <c r="E76" s="5"/>
      <c r="F76" s="48"/>
      <c r="G76" s="316"/>
      <c r="H76" s="317"/>
      <c r="I76" s="315"/>
      <c r="J76" s="317"/>
      <c r="K76" s="315"/>
      <c r="L76" s="317"/>
    </row>
    <row r="77" spans="1:12" ht="15">
      <c r="A77" s="381" t="s">
        <v>55</v>
      </c>
      <c r="B77" s="382"/>
      <c r="C77" s="383"/>
      <c r="D77" s="47"/>
      <c r="E77" s="5"/>
      <c r="F77" s="48"/>
      <c r="G77" s="316"/>
      <c r="H77" s="317"/>
      <c r="I77" s="315"/>
      <c r="J77" s="317"/>
      <c r="K77" s="315"/>
      <c r="L77" s="317"/>
    </row>
    <row r="78" spans="1:12" ht="15">
      <c r="A78" s="381" t="s">
        <v>56</v>
      </c>
      <c r="B78" s="382"/>
      <c r="C78" s="383"/>
      <c r="D78" s="47"/>
      <c r="E78" s="5"/>
      <c r="F78" s="48"/>
      <c r="G78" s="316"/>
      <c r="H78" s="317"/>
      <c r="I78" s="315"/>
      <c r="J78" s="317"/>
      <c r="K78" s="315"/>
      <c r="L78" s="317"/>
    </row>
    <row r="79" spans="1:12" ht="15">
      <c r="A79" s="381" t="s">
        <v>57</v>
      </c>
      <c r="B79" s="382"/>
      <c r="C79" s="384"/>
      <c r="D79" s="49"/>
      <c r="E79" s="50"/>
      <c r="F79" s="51"/>
      <c r="G79" s="357">
        <f>G65+G66+G69+G70+G72+G73+G74+G75+G76+G77+G78</f>
        <v>0</v>
      </c>
      <c r="H79" s="356"/>
      <c r="I79" s="357">
        <f t="shared" ref="I79" si="7">I65+I66+I69+I70+I72+I73+I74+I75+I76+I77+I78</f>
        <v>0</v>
      </c>
      <c r="J79" s="356"/>
      <c r="K79" s="357">
        <f t="shared" ref="K79" si="8">K65+K66+K69+K70+K72+K73+K74+K75+K76+K77+K78</f>
        <v>0</v>
      </c>
      <c r="L79" s="356"/>
    </row>
    <row r="80" spans="1:12" ht="15">
      <c r="A80" s="281"/>
      <c r="B80" s="282"/>
      <c r="C80" s="15" t="s">
        <v>58</v>
      </c>
      <c r="D80" s="107"/>
      <c r="E80" s="107"/>
      <c r="F80" s="107"/>
      <c r="G80" s="18"/>
      <c r="H80" s="19"/>
      <c r="I80" s="19"/>
      <c r="J80" s="19"/>
      <c r="K80" s="19"/>
      <c r="L80" s="20"/>
    </row>
    <row r="81" spans="1:12" ht="15">
      <c r="A81" s="381" t="s">
        <v>59</v>
      </c>
      <c r="B81" s="382"/>
      <c r="C81" s="164">
        <f>IF(OR(B12="Select",B13="Select",G12="Select"),0,IF((AND(B12="Research",B13="On Campus",G12="No")),52%,IF((AND(B12="Instruction",B13="On Campus", G12="No")),56%,IF((AND(B12="Other",B13="On Campus", G12="No")),32.5%,IF(AND(B13="Off Campus",G12="No"),26%,IF(G12="Yes",G13))))))</f>
        <v>0</v>
      </c>
      <c r="D81" s="165"/>
      <c r="E81" s="165"/>
      <c r="F81" s="165"/>
      <c r="G81" s="355">
        <f>ROUND((C81*B82),0)</f>
        <v>0</v>
      </c>
      <c r="H81" s="356"/>
      <c r="I81" s="355">
        <f>C81*I79</f>
        <v>0</v>
      </c>
      <c r="J81" s="356"/>
      <c r="K81" s="355">
        <f>C81*K79</f>
        <v>0</v>
      </c>
      <c r="L81" s="356"/>
    </row>
    <row r="82" spans="1:12">
      <c r="A82" s="61" t="s">
        <v>60</v>
      </c>
      <c r="B82" s="163">
        <f>IF(AND(G12="No",G72&lt;=25000),G79-G75-G76-G77,IF(AND(G12="No",G72&gt;25000),G79-G72+(SUM(G88:G94))-G75-G76-G77,IF((G12="Yes"),G79,)))</f>
        <v>0</v>
      </c>
      <c r="C82" s="44"/>
      <c r="D82" s="45"/>
      <c r="E82" s="45"/>
      <c r="F82" s="46"/>
      <c r="G82" s="19"/>
      <c r="H82" s="19"/>
      <c r="I82" s="19"/>
      <c r="J82" s="19"/>
      <c r="K82" s="19"/>
      <c r="L82" s="20"/>
    </row>
    <row r="83" spans="1:12" ht="15">
      <c r="A83" s="376" t="s">
        <v>61</v>
      </c>
      <c r="B83" s="377"/>
      <c r="C83" s="73"/>
      <c r="D83" s="166"/>
      <c r="E83" s="166"/>
      <c r="F83" s="167"/>
      <c r="G83" s="357">
        <f>G79+G81</f>
        <v>0</v>
      </c>
      <c r="H83" s="356"/>
      <c r="I83" s="355">
        <f>I79+I81</f>
        <v>0</v>
      </c>
      <c r="J83" s="356"/>
      <c r="K83" s="355">
        <f>K79+K81</f>
        <v>0</v>
      </c>
      <c r="L83" s="356"/>
    </row>
    <row r="84" spans="1:12">
      <c r="A84" s="283"/>
      <c r="B84" s="284"/>
      <c r="G84" s="92"/>
      <c r="H84" s="92"/>
      <c r="I84" s="92"/>
      <c r="J84" s="92"/>
      <c r="K84" s="92"/>
      <c r="L84" s="23"/>
    </row>
    <row r="85" spans="1:12">
      <c r="A85" s="283"/>
      <c r="G85" s="92"/>
      <c r="H85" s="393"/>
      <c r="I85" s="393"/>
      <c r="J85" s="92"/>
      <c r="K85" s="92"/>
      <c r="L85" s="23"/>
    </row>
    <row r="86" spans="1:12" ht="15">
      <c r="A86" s="394" t="s">
        <v>62</v>
      </c>
      <c r="B86" s="395"/>
      <c r="C86" s="24"/>
      <c r="D86" s="24"/>
      <c r="E86" s="24"/>
      <c r="F86" s="24"/>
      <c r="G86" s="25"/>
      <c r="H86" s="92"/>
      <c r="I86" s="92"/>
      <c r="J86" s="92"/>
      <c r="K86" s="92"/>
      <c r="L86" s="23"/>
    </row>
    <row r="87" spans="1:12" ht="15">
      <c r="A87" s="285" t="s">
        <v>63</v>
      </c>
      <c r="B87" s="26"/>
      <c r="C87" s="286" t="s">
        <v>64</v>
      </c>
      <c r="D87" s="85"/>
      <c r="E87" s="85"/>
      <c r="F87" s="85"/>
      <c r="G87" s="71" t="s">
        <v>65</v>
      </c>
      <c r="H87" s="27"/>
      <c r="I87" s="28"/>
      <c r="J87" s="28"/>
      <c r="K87" s="28"/>
      <c r="L87" s="29"/>
    </row>
    <row r="88" spans="1:12">
      <c r="A88" s="386"/>
      <c r="B88" s="387"/>
      <c r="C88" s="93"/>
      <c r="D88" s="87"/>
      <c r="E88" s="88"/>
      <c r="F88" s="89"/>
      <c r="G88" s="83">
        <f t="shared" ref="G88:G94" si="9">IF(C88&gt;25000, 25000,C88)</f>
        <v>0</v>
      </c>
      <c r="H88" s="30"/>
      <c r="I88" s="31"/>
      <c r="J88" s="31"/>
      <c r="K88" s="31"/>
      <c r="L88" s="32"/>
    </row>
    <row r="89" spans="1:12">
      <c r="A89" s="386"/>
      <c r="B89" s="387"/>
      <c r="C89" s="93"/>
      <c r="D89" s="90"/>
      <c r="E89" s="86"/>
      <c r="F89" s="91"/>
      <c r="G89" s="83">
        <f t="shared" si="9"/>
        <v>0</v>
      </c>
      <c r="H89" s="30"/>
      <c r="I89" s="31"/>
      <c r="J89" s="31"/>
      <c r="K89" s="31"/>
      <c r="L89" s="32"/>
    </row>
    <row r="90" spans="1:12">
      <c r="A90" s="386"/>
      <c r="B90" s="387"/>
      <c r="C90" s="93"/>
      <c r="D90" s="90"/>
      <c r="E90" s="86"/>
      <c r="F90" s="91"/>
      <c r="G90" s="83">
        <f t="shared" si="9"/>
        <v>0</v>
      </c>
      <c r="H90" s="30"/>
      <c r="I90" s="31"/>
      <c r="J90" s="31"/>
      <c r="K90" s="31"/>
      <c r="L90" s="32"/>
    </row>
    <row r="91" spans="1:12">
      <c r="A91" s="386"/>
      <c r="B91" s="387"/>
      <c r="C91" s="93"/>
      <c r="D91" s="90"/>
      <c r="E91" s="86"/>
      <c r="F91" s="91"/>
      <c r="G91" s="309">
        <f t="shared" si="9"/>
        <v>0</v>
      </c>
      <c r="H91" s="30"/>
      <c r="I91" s="31"/>
      <c r="J91" s="31"/>
      <c r="K91" s="31"/>
      <c r="L91" s="32"/>
    </row>
    <row r="92" spans="1:12">
      <c r="A92" s="390"/>
      <c r="B92" s="391"/>
      <c r="C92" s="308"/>
      <c r="D92" s="30"/>
      <c r="E92" s="31"/>
      <c r="F92" s="32"/>
      <c r="G92" s="309">
        <f t="shared" si="9"/>
        <v>0</v>
      </c>
      <c r="H92" s="30"/>
      <c r="I92" s="31"/>
      <c r="J92" s="31"/>
      <c r="K92" s="31"/>
      <c r="L92" s="32"/>
    </row>
    <row r="93" spans="1:12">
      <c r="A93" s="390"/>
      <c r="B93" s="391"/>
      <c r="C93" s="308"/>
      <c r="D93" s="30"/>
      <c r="E93" s="31"/>
      <c r="F93" s="32"/>
      <c r="G93" s="309">
        <f t="shared" si="9"/>
        <v>0</v>
      </c>
      <c r="H93" s="30"/>
      <c r="I93" s="31"/>
      <c r="J93" s="31"/>
      <c r="K93" s="31"/>
      <c r="L93" s="32"/>
    </row>
    <row r="94" spans="1:12">
      <c r="A94" s="390"/>
      <c r="B94" s="391"/>
      <c r="C94" s="308"/>
      <c r="D94" s="33"/>
      <c r="E94" s="34"/>
      <c r="F94" s="35"/>
      <c r="G94" s="309">
        <f t="shared" si="9"/>
        <v>0</v>
      </c>
      <c r="H94" s="33"/>
      <c r="I94" s="34"/>
      <c r="J94" s="34"/>
      <c r="K94" s="34"/>
      <c r="L94" s="35"/>
    </row>
    <row r="99" spans="1:12">
      <c r="A99" s="1"/>
      <c r="H99" s="1"/>
      <c r="I99" s="1"/>
      <c r="J99" s="1"/>
      <c r="K99" s="1"/>
      <c r="L99" s="1"/>
    </row>
  </sheetData>
  <sheetProtection algorithmName="SHA-512" hashValue="qU+l1mblNn34j1VQW6MABt8HGn2j55/CsADSo1/ucZ2D7za/jn+cptHEZkU95ffomAYnV254RXh9YK3S14D+jQ==" saltValue="PHpComR0/nbgIgB1aaujlg==" spinCount="100000" sheet="1" objects="1" scenarios="1" selectLockedCells="1"/>
  <mergeCells count="224">
    <mergeCell ref="A94:B94"/>
    <mergeCell ref="A75:B75"/>
    <mergeCell ref="A76:B76"/>
    <mergeCell ref="H85:I85"/>
    <mergeCell ref="A83:B83"/>
    <mergeCell ref="G83:H83"/>
    <mergeCell ref="A91:B91"/>
    <mergeCell ref="A88:B88"/>
    <mergeCell ref="G74:H74"/>
    <mergeCell ref="A74:B74"/>
    <mergeCell ref="A86:B86"/>
    <mergeCell ref="I74:J74"/>
    <mergeCell ref="A92:B92"/>
    <mergeCell ref="A93:B93"/>
    <mergeCell ref="G76:H76"/>
    <mergeCell ref="G77:H77"/>
    <mergeCell ref="G78:H78"/>
    <mergeCell ref="I79:J79"/>
    <mergeCell ref="I76:J76"/>
    <mergeCell ref="I75:J75"/>
    <mergeCell ref="I77:J77"/>
    <mergeCell ref="G73:H73"/>
    <mergeCell ref="A64:B64"/>
    <mergeCell ref="G64:H64"/>
    <mergeCell ref="A61:B61"/>
    <mergeCell ref="G61:H61"/>
    <mergeCell ref="A63:B63"/>
    <mergeCell ref="G63:H63"/>
    <mergeCell ref="A72:B72"/>
    <mergeCell ref="G27:H27"/>
    <mergeCell ref="G59:H59"/>
    <mergeCell ref="G62:H62"/>
    <mergeCell ref="G52:H52"/>
    <mergeCell ref="A54:B54"/>
    <mergeCell ref="A55:B55"/>
    <mergeCell ref="A56:B56"/>
    <mergeCell ref="G56:H56"/>
    <mergeCell ref="G35:H35"/>
    <mergeCell ref="G36:H36"/>
    <mergeCell ref="G38:H38"/>
    <mergeCell ref="G39:H39"/>
    <mergeCell ref="G40:H40"/>
    <mergeCell ref="G37:H37"/>
    <mergeCell ref="A43:B43"/>
    <mergeCell ref="A44:B44"/>
    <mergeCell ref="G25:H25"/>
    <mergeCell ref="I27:J27"/>
    <mergeCell ref="K20:L20"/>
    <mergeCell ref="K21:L21"/>
    <mergeCell ref="A89:B89"/>
    <mergeCell ref="A90:B90"/>
    <mergeCell ref="K72:L72"/>
    <mergeCell ref="K73:L73"/>
    <mergeCell ref="K74:L74"/>
    <mergeCell ref="G79:H79"/>
    <mergeCell ref="G81:H81"/>
    <mergeCell ref="A81:B81"/>
    <mergeCell ref="G75:H75"/>
    <mergeCell ref="A77:B77"/>
    <mergeCell ref="A78:B78"/>
    <mergeCell ref="A79:B79"/>
    <mergeCell ref="A73:B73"/>
    <mergeCell ref="K83:L83"/>
    <mergeCell ref="K81:L81"/>
    <mergeCell ref="I81:J81"/>
    <mergeCell ref="I83:J83"/>
    <mergeCell ref="K79:L79"/>
    <mergeCell ref="I78:J78"/>
    <mergeCell ref="I72:J72"/>
    <mergeCell ref="I73:J73"/>
    <mergeCell ref="K66:L66"/>
    <mergeCell ref="K69:L69"/>
    <mergeCell ref="K70:L70"/>
    <mergeCell ref="I45:J45"/>
    <mergeCell ref="I46:J46"/>
    <mergeCell ref="K43:L43"/>
    <mergeCell ref="K44:L44"/>
    <mergeCell ref="K45:L45"/>
    <mergeCell ref="K46:L46"/>
    <mergeCell ref="I48:J48"/>
    <mergeCell ref="K48:L48"/>
    <mergeCell ref="I49:J49"/>
    <mergeCell ref="K49:L49"/>
    <mergeCell ref="I50:J50"/>
    <mergeCell ref="K50:L50"/>
    <mergeCell ref="I51:J51"/>
    <mergeCell ref="K51:L51"/>
    <mergeCell ref="I53:J53"/>
    <mergeCell ref="I62:J62"/>
    <mergeCell ref="K52:L52"/>
    <mergeCell ref="K65:L65"/>
    <mergeCell ref="I57:J57"/>
    <mergeCell ref="K59:L59"/>
    <mergeCell ref="K75:L75"/>
    <mergeCell ref="K76:L76"/>
    <mergeCell ref="K77:L77"/>
    <mergeCell ref="K78:L78"/>
    <mergeCell ref="G72:H72"/>
    <mergeCell ref="A57:B57"/>
    <mergeCell ref="G57:H57"/>
    <mergeCell ref="G30:H30"/>
    <mergeCell ref="A62:B62"/>
    <mergeCell ref="A42:B42"/>
    <mergeCell ref="A66:B66"/>
    <mergeCell ref="A70:B70"/>
    <mergeCell ref="A71:B71"/>
    <mergeCell ref="G65:H65"/>
    <mergeCell ref="C65:C79"/>
    <mergeCell ref="G47:H47"/>
    <mergeCell ref="A52:B52"/>
    <mergeCell ref="G42:H42"/>
    <mergeCell ref="A69:B69"/>
    <mergeCell ref="A65:B65"/>
    <mergeCell ref="A58:B58"/>
    <mergeCell ref="G66:H66"/>
    <mergeCell ref="G69:H69"/>
    <mergeCell ref="G70:H70"/>
    <mergeCell ref="C12:F12"/>
    <mergeCell ref="C13:F13"/>
    <mergeCell ref="I29:J29"/>
    <mergeCell ref="I30:J30"/>
    <mergeCell ref="I59:J59"/>
    <mergeCell ref="A41:B41"/>
    <mergeCell ref="G29:H29"/>
    <mergeCell ref="A59:B59"/>
    <mergeCell ref="I24:J24"/>
    <mergeCell ref="I25:J25"/>
    <mergeCell ref="I26:J26"/>
    <mergeCell ref="G20:H20"/>
    <mergeCell ref="G23:H23"/>
    <mergeCell ref="G24:H24"/>
    <mergeCell ref="G28:H28"/>
    <mergeCell ref="B21:B22"/>
    <mergeCell ref="I42:J42"/>
    <mergeCell ref="I28:J28"/>
    <mergeCell ref="I14:J14"/>
    <mergeCell ref="I21:J21"/>
    <mergeCell ref="I23:J23"/>
    <mergeCell ref="I20:J20"/>
    <mergeCell ref="C14:G14"/>
    <mergeCell ref="G26:H26"/>
    <mergeCell ref="K62:L62"/>
    <mergeCell ref="K57:L57"/>
    <mergeCell ref="K47:L47"/>
    <mergeCell ref="I52:J52"/>
    <mergeCell ref="J12:K12"/>
    <mergeCell ref="J13:K13"/>
    <mergeCell ref="K26:L26"/>
    <mergeCell ref="K23:L23"/>
    <mergeCell ref="K27:L27"/>
    <mergeCell ref="K24:L24"/>
    <mergeCell ref="K28:L28"/>
    <mergeCell ref="K29:L29"/>
    <mergeCell ref="K30:L30"/>
    <mergeCell ref="K25:L25"/>
    <mergeCell ref="I70:J70"/>
    <mergeCell ref="I65:J65"/>
    <mergeCell ref="I66:J66"/>
    <mergeCell ref="I69:J69"/>
    <mergeCell ref="K36:L36"/>
    <mergeCell ref="I43:J43"/>
    <mergeCell ref="I44:J44"/>
    <mergeCell ref="G43:H43"/>
    <mergeCell ref="G44:H44"/>
    <mergeCell ref="G45:H45"/>
    <mergeCell ref="G46:H46"/>
    <mergeCell ref="G48:H48"/>
    <mergeCell ref="G49:H49"/>
    <mergeCell ref="G50:H50"/>
    <mergeCell ref="G51:H51"/>
    <mergeCell ref="G53:H53"/>
    <mergeCell ref="I55:J55"/>
    <mergeCell ref="K55:L55"/>
    <mergeCell ref="I56:J56"/>
    <mergeCell ref="K56:L56"/>
    <mergeCell ref="G67:H67"/>
    <mergeCell ref="K54:L54"/>
    <mergeCell ref="G54:H54"/>
    <mergeCell ref="G55:H55"/>
    <mergeCell ref="N1:T3"/>
    <mergeCell ref="K8:L8"/>
    <mergeCell ref="K9:L9"/>
    <mergeCell ref="C7:G7"/>
    <mergeCell ref="C8:G8"/>
    <mergeCell ref="C9:G9"/>
    <mergeCell ref="H7:J7"/>
    <mergeCell ref="H8:J8"/>
    <mergeCell ref="H9:J9"/>
    <mergeCell ref="B5:L5"/>
    <mergeCell ref="K7:L7"/>
    <mergeCell ref="A1:L3"/>
    <mergeCell ref="A45:B45"/>
    <mergeCell ref="A46:B46"/>
    <mergeCell ref="A48:B48"/>
    <mergeCell ref="A49:B49"/>
    <mergeCell ref="A50:B50"/>
    <mergeCell ref="A51:B51"/>
    <mergeCell ref="A53:B53"/>
    <mergeCell ref="A47:B47"/>
    <mergeCell ref="I47:J47"/>
    <mergeCell ref="G33:H33"/>
    <mergeCell ref="G31:H31"/>
    <mergeCell ref="G32:H32"/>
    <mergeCell ref="I32:J32"/>
    <mergeCell ref="K32:L32"/>
    <mergeCell ref="G34:H34"/>
    <mergeCell ref="A60:B60"/>
    <mergeCell ref="G60:H60"/>
    <mergeCell ref="G68:H68"/>
    <mergeCell ref="I67:J67"/>
    <mergeCell ref="I68:J68"/>
    <mergeCell ref="K67:L67"/>
    <mergeCell ref="K68:L68"/>
    <mergeCell ref="A67:B67"/>
    <mergeCell ref="A68:B68"/>
    <mergeCell ref="I36:J36"/>
    <mergeCell ref="I38:J38"/>
    <mergeCell ref="I39:J39"/>
    <mergeCell ref="I40:J40"/>
    <mergeCell ref="K38:L38"/>
    <mergeCell ref="K39:L39"/>
    <mergeCell ref="K40:L40"/>
    <mergeCell ref="K53:L53"/>
    <mergeCell ref="I54:J54"/>
  </mergeCells>
  <conditionalFormatting sqref="C36:C40 C23:C30">
    <cfRule type="cellIs" dxfId="64" priority="20" stopIfTrue="1" operator="greaterThan">
      <formula>0.2</formula>
    </cfRule>
    <cfRule type="cellIs" dxfId="63" priority="27" stopIfTrue="1" operator="greaterThan">
      <formula>30</formula>
    </cfRule>
  </conditionalFormatting>
  <conditionalFormatting sqref="C36:C40 C23:C30">
    <cfRule type="cellIs" dxfId="62" priority="25" stopIfTrue="1" operator="greaterThan">
      <formula>0.3</formula>
    </cfRule>
  </conditionalFormatting>
  <conditionalFormatting sqref="C81:F81">
    <cfRule type="expression" priority="24" stopIfTrue="1">
      <formula>"If(B13 = ""Off Campus"", 26%)"</formula>
    </cfRule>
  </conditionalFormatting>
  <conditionalFormatting sqref="C81:F81">
    <cfRule type="expression" priority="7" stopIfTrue="1">
      <formula>"If(B13 = ""Off Campus"", 26%)"</formula>
    </cfRule>
  </conditionalFormatting>
  <conditionalFormatting sqref="C81:F81">
    <cfRule type="expression" priority="6" stopIfTrue="1">
      <formula>"If(B13 = ""Off Campus"", 26%)"</formula>
    </cfRule>
  </conditionalFormatting>
  <conditionalFormatting sqref="G23:H30 G35:H40 G42:H56">
    <cfRule type="beginsWith" dxfId="61" priority="5" operator="beginsWith" text="months">
      <formula>LEFT(G23,LEN("months"))="months"</formula>
    </cfRule>
  </conditionalFormatting>
  <conditionalFormatting sqref="C32:C34">
    <cfRule type="cellIs" dxfId="60" priority="2" stopIfTrue="1" operator="greaterThan">
      <formula>0.2</formula>
    </cfRule>
    <cfRule type="cellIs" dxfId="59" priority="4" stopIfTrue="1" operator="greaterThan">
      <formula>30</formula>
    </cfRule>
  </conditionalFormatting>
  <conditionalFormatting sqref="C32:C34">
    <cfRule type="cellIs" dxfId="58" priority="3" stopIfTrue="1" operator="greaterThan">
      <formula>0.3</formula>
    </cfRule>
  </conditionalFormatting>
  <conditionalFormatting sqref="G31:H34">
    <cfRule type="beginsWith" dxfId="57"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36:E40 E23:E30 E32:E34" xr:uid="{00000000-0002-0000-0000-000000000000}">
      <formula1>1</formula1>
      <formula2>12</formula2>
    </dataValidation>
    <dataValidation type="decimal" allowBlank="1" showInputMessage="1" showErrorMessage="1" errorTitle="Month Requested" error="Months requested cannot exceed 12" sqref="F36:F40 F23:F30 F32:F34" xr:uid="{00000000-0002-0000-0000-000001000000}">
      <formula1>0.1</formula1>
      <formula2>12</formula2>
    </dataValidation>
    <dataValidation type="decimal" allowBlank="1" showInputMessage="1" showErrorMessage="1" errorTitle="Months Requested" error="Months requested cannot exceed 12" sqref="F42:F56" xr:uid="{00000000-0002-0000-0000-000002000000}">
      <formula1>0.1</formula1>
      <formula2>12</formula2>
    </dataValidation>
  </dataValidations>
  <pageMargins left="0.7" right="0.7" top="0.3" bottom="0.3" header="0.3" footer="0.3"/>
  <pageSetup scale="58" orientation="portrait" r:id="rId1"/>
  <ignoredErrors>
    <ignoredError sqref="H23 H29 H28 H27 H26 H25 H24 H30" unlockedFormula="1"/>
  </ignoredError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r:uid="{00000000-0002-0000-0000-000003000000}">
          <x14:formula1>
            <xm:f>'Drop-Downs'!$A$2:$A$5</xm:f>
          </x14:formula1>
          <xm:sqref>B12</xm:sqref>
        </x14:dataValidation>
        <x14:dataValidation type="list" allowBlank="1" showInputMessage="1" showErrorMessage="1" errorTitle="Selection Error" error="A selection must be made from the drop-down list." xr:uid="{00000000-0002-0000-0000-000004000000}">
          <x14:formula1>
            <xm:f>'Drop-Downs'!$A$6:$A$8</xm:f>
          </x14:formula1>
          <xm:sqref>B13</xm:sqref>
        </x14:dataValidation>
        <x14:dataValidation type="list" allowBlank="1" showInputMessage="1" showErrorMessage="1" errorTitle="Selection Error" error="Entry must be selected from drop-down list." xr:uid="{00000000-0002-0000-0000-000005000000}">
          <x14:formula1>
            <xm:f>'Drop-Downs'!$C$6:$C$8</xm:f>
          </x14:formula1>
          <xm:sqref>B15 G12 J12:K12</xm:sqref>
        </x14:dataValidation>
        <x14:dataValidation type="list" allowBlank="1" showInputMessage="1" showErrorMessage="1" xr:uid="{00000000-0002-0000-0000-000006000000}">
          <x14:formula1>
            <xm:f>'Drop-Downs'!$A$16:$A$19</xm:f>
          </x14:formula1>
          <xm:sqref>B36:B40 B23:B30 B32:B34</xm:sqref>
        </x14:dataValidation>
        <x14:dataValidation type="list" allowBlank="1" showInputMessage="1" showErrorMessage="1" xr:uid="{00000000-0002-0000-0000-000007000000}">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T94"/>
  <sheetViews>
    <sheetView showZeros="0" topLeftCell="A19" zoomScale="125" zoomScaleNormal="125" zoomScalePageLayoutView="125" workbookViewId="0">
      <selection activeCell="E26" sqref="E26"/>
    </sheetView>
  </sheetViews>
  <sheetFormatPr defaultColWidth="9.140625" defaultRowHeight="14.25"/>
  <cols>
    <col min="1" max="1" width="29.28515625" style="4" customWidth="1"/>
    <col min="2" max="2" width="17" style="4" customWidth="1"/>
    <col min="3" max="3" width="14.7109375" style="4" customWidth="1"/>
    <col min="4" max="4" width="14.28515625" style="4" customWidth="1"/>
    <col min="5" max="5" width="14.85546875" style="4" customWidth="1"/>
    <col min="6" max="6" width="13.140625" style="4" customWidth="1"/>
    <col min="7" max="7" width="12.7109375" style="4" customWidth="1"/>
    <col min="8" max="8" width="7.85546875" style="4" customWidth="1"/>
    <col min="9" max="9" width="9.140625" style="4"/>
    <col min="10" max="10" width="9" style="4" customWidth="1"/>
    <col min="11" max="11" width="13.28515625" style="4" customWidth="1"/>
    <col min="12" max="12" width="7.28515625" style="4" customWidth="1"/>
    <col min="13" max="13" width="5.5703125" style="36" customWidth="1"/>
    <col min="14" max="16384" width="9.140625" style="36"/>
  </cols>
  <sheetData>
    <row r="1" spans="1:20" ht="12.75">
      <c r="A1" s="396" t="s">
        <v>66</v>
      </c>
      <c r="B1" s="397"/>
      <c r="C1" s="397"/>
      <c r="D1" s="397"/>
      <c r="E1" s="397"/>
      <c r="F1" s="397"/>
      <c r="G1" s="397"/>
      <c r="H1" s="397"/>
      <c r="I1" s="397"/>
      <c r="J1" s="397"/>
      <c r="K1" s="397"/>
      <c r="L1" s="398"/>
      <c r="N1" s="333" t="s">
        <v>1</v>
      </c>
      <c r="O1" s="334"/>
      <c r="P1" s="334"/>
      <c r="Q1" s="334"/>
      <c r="R1" s="334"/>
      <c r="S1" s="334"/>
      <c r="T1" s="335"/>
    </row>
    <row r="2" spans="1:20" ht="12.75">
      <c r="A2" s="399"/>
      <c r="B2" s="350"/>
      <c r="C2" s="350"/>
      <c r="D2" s="350"/>
      <c r="E2" s="350"/>
      <c r="F2" s="350"/>
      <c r="G2" s="350"/>
      <c r="H2" s="350"/>
      <c r="I2" s="350"/>
      <c r="J2" s="350"/>
      <c r="K2" s="350"/>
      <c r="L2" s="400"/>
      <c r="N2" s="336"/>
      <c r="O2" s="337"/>
      <c r="P2" s="337"/>
      <c r="Q2" s="337"/>
      <c r="R2" s="337"/>
      <c r="S2" s="337"/>
      <c r="T2" s="338"/>
    </row>
    <row r="3" spans="1:20" ht="13.5" thickBot="1">
      <c r="A3" s="401"/>
      <c r="B3" s="353"/>
      <c r="C3" s="353"/>
      <c r="D3" s="353"/>
      <c r="E3" s="353"/>
      <c r="F3" s="353"/>
      <c r="G3" s="353"/>
      <c r="H3" s="353"/>
      <c r="I3" s="353"/>
      <c r="J3" s="353"/>
      <c r="K3" s="353"/>
      <c r="L3" s="402"/>
      <c r="N3" s="339"/>
      <c r="O3" s="340"/>
      <c r="P3" s="340"/>
      <c r="Q3" s="340"/>
      <c r="R3" s="340"/>
      <c r="S3" s="340"/>
      <c r="T3" s="341"/>
    </row>
    <row r="4" spans="1:20">
      <c r="A4" s="47"/>
      <c r="B4" s="5"/>
      <c r="C4" s="5"/>
      <c r="D4" s="5"/>
      <c r="E4" s="5"/>
      <c r="F4" s="5"/>
      <c r="G4" s="5"/>
      <c r="H4" s="5"/>
      <c r="I4" s="5"/>
      <c r="J4" s="5"/>
      <c r="K4" s="5"/>
      <c r="L4" s="48"/>
    </row>
    <row r="5" spans="1:20" ht="15">
      <c r="A5" s="148" t="s">
        <v>2</v>
      </c>
      <c r="B5" s="410">
        <f>Year1!B5</f>
        <v>0</v>
      </c>
      <c r="C5" s="410"/>
      <c r="D5" s="410"/>
      <c r="E5" s="410"/>
      <c r="F5" s="410"/>
      <c r="G5" s="410"/>
      <c r="H5" s="410"/>
      <c r="I5" s="410"/>
      <c r="J5" s="410"/>
      <c r="K5" s="410"/>
      <c r="L5" s="411"/>
    </row>
    <row r="6" spans="1:20">
      <c r="A6" s="130"/>
      <c r="B6" s="108"/>
      <c r="C6" s="108"/>
      <c r="D6" s="108"/>
      <c r="E6" s="108"/>
      <c r="F6" s="108"/>
      <c r="G6" s="108"/>
      <c r="H6" s="108"/>
      <c r="I6" s="108"/>
      <c r="J6" s="108"/>
      <c r="K6" s="108"/>
      <c r="L6" s="131"/>
    </row>
    <row r="7" spans="1:20" ht="15">
      <c r="A7" s="148" t="s">
        <v>3</v>
      </c>
      <c r="B7" s="108"/>
      <c r="C7" s="403">
        <f>Year1!C7</f>
        <v>0</v>
      </c>
      <c r="D7" s="403"/>
      <c r="E7" s="403"/>
      <c r="F7" s="403"/>
      <c r="G7" s="403"/>
      <c r="H7" s="403" t="str">
        <f>Year1!H7</f>
        <v>Select Department</v>
      </c>
      <c r="I7" s="403"/>
      <c r="J7" s="403"/>
      <c r="K7" s="342">
        <f>Year1!K7</f>
        <v>0</v>
      </c>
      <c r="L7" s="342"/>
    </row>
    <row r="8" spans="1:20" ht="15">
      <c r="A8" s="148"/>
      <c r="B8" s="108"/>
      <c r="C8" s="403">
        <f>Year1!C8</f>
        <v>0</v>
      </c>
      <c r="D8" s="403"/>
      <c r="E8" s="403"/>
      <c r="F8" s="403"/>
      <c r="G8" s="403"/>
      <c r="H8" s="403">
        <f>Year1!H8</f>
        <v>0</v>
      </c>
      <c r="I8" s="403"/>
      <c r="J8" s="403"/>
      <c r="K8" s="342">
        <f>Year1!K8</f>
        <v>0</v>
      </c>
      <c r="L8" s="342"/>
    </row>
    <row r="9" spans="1:20" ht="15">
      <c r="A9" s="148"/>
      <c r="B9" s="108"/>
      <c r="C9" s="403">
        <f>Year1!C9</f>
        <v>0</v>
      </c>
      <c r="D9" s="403"/>
      <c r="E9" s="403"/>
      <c r="F9" s="403"/>
      <c r="G9" s="403"/>
      <c r="H9" s="403">
        <f>Year1!H9</f>
        <v>0</v>
      </c>
      <c r="I9" s="403"/>
      <c r="J9" s="403"/>
      <c r="K9" s="342">
        <f>Year1!K9</f>
        <v>0</v>
      </c>
      <c r="L9" s="342"/>
    </row>
    <row r="10" spans="1:20" ht="15">
      <c r="A10" s="77"/>
      <c r="B10" s="5"/>
      <c r="C10" s="5"/>
      <c r="D10" s="5"/>
      <c r="E10" s="5"/>
      <c r="F10" s="5"/>
      <c r="G10" s="5"/>
      <c r="H10" s="5"/>
      <c r="I10" s="5"/>
      <c r="J10" s="5"/>
      <c r="K10" s="5"/>
      <c r="L10" s="48"/>
    </row>
    <row r="11" spans="1:20">
      <c r="A11" s="47"/>
      <c r="B11" s="5"/>
      <c r="C11" s="5"/>
      <c r="D11" s="5"/>
      <c r="E11" s="5"/>
      <c r="F11" s="5"/>
      <c r="G11" s="5"/>
      <c r="H11" s="5"/>
      <c r="I11" s="5"/>
      <c r="J11" s="5"/>
      <c r="K11" s="5"/>
      <c r="L11" s="48"/>
    </row>
    <row r="12" spans="1:20">
      <c r="A12" s="95" t="s">
        <v>5</v>
      </c>
      <c r="B12" s="96" t="str">
        <f>Year1!B12</f>
        <v>Select</v>
      </c>
      <c r="C12" s="416" t="s">
        <v>7</v>
      </c>
      <c r="D12" s="366"/>
      <c r="E12" s="366"/>
      <c r="F12" s="417"/>
      <c r="G12" s="96" t="str">
        <f>Year1!G12</f>
        <v>Select</v>
      </c>
      <c r="H12" s="94"/>
      <c r="I12" s="94"/>
      <c r="J12" s="375"/>
      <c r="K12" s="375"/>
      <c r="L12" s="48"/>
    </row>
    <row r="13" spans="1:20">
      <c r="A13" s="95" t="s">
        <v>9</v>
      </c>
      <c r="B13" s="96" t="str">
        <f>Year1!B13</f>
        <v>Select</v>
      </c>
      <c r="C13" s="416" t="s">
        <v>10</v>
      </c>
      <c r="D13" s="366"/>
      <c r="E13" s="366"/>
      <c r="F13" s="417"/>
      <c r="G13" s="111">
        <f>Year1!G13</f>
        <v>0</v>
      </c>
      <c r="H13" s="94"/>
      <c r="I13" s="94"/>
      <c r="J13" s="375"/>
      <c r="K13" s="375"/>
      <c r="L13" s="48"/>
    </row>
    <row r="14" spans="1:20">
      <c r="A14" s="47"/>
      <c r="B14" s="5"/>
      <c r="C14" s="375"/>
      <c r="D14" s="375"/>
      <c r="E14" s="375"/>
      <c r="F14" s="375"/>
      <c r="G14" s="375"/>
      <c r="H14" s="94"/>
      <c r="I14" s="366" t="s">
        <v>67</v>
      </c>
      <c r="J14" s="366"/>
      <c r="K14" s="221">
        <v>0.03</v>
      </c>
      <c r="L14" s="48"/>
    </row>
    <row r="15" spans="1:20">
      <c r="A15" s="95" t="s">
        <v>12</v>
      </c>
      <c r="B15" s="96" t="str">
        <f>Year1!B15</f>
        <v>No</v>
      </c>
      <c r="C15" s="5"/>
      <c r="D15" s="5"/>
      <c r="E15" s="5"/>
      <c r="F15" s="5"/>
      <c r="G15" s="5"/>
      <c r="H15" s="5"/>
      <c r="I15" s="5"/>
      <c r="J15" s="375" t="s">
        <v>68</v>
      </c>
      <c r="K15" s="375"/>
      <c r="L15" s="48"/>
    </row>
    <row r="16" spans="1:20">
      <c r="A16" s="95" t="s">
        <v>13</v>
      </c>
      <c r="B16" s="42">
        <f>Year1!B16</f>
        <v>0</v>
      </c>
      <c r="C16" s="95" t="s">
        <v>14</v>
      </c>
      <c r="D16" s="142">
        <f>IF(G83+I83+K83 &lt;&gt; 0,(I83+K83)/(G83+I83+K83),0)</f>
        <v>0</v>
      </c>
      <c r="E16" s="94"/>
      <c r="F16" s="94"/>
      <c r="G16" s="5"/>
      <c r="H16" s="5"/>
      <c r="I16" s="5"/>
      <c r="J16" s="5"/>
      <c r="K16" s="5"/>
      <c r="L16" s="48"/>
    </row>
    <row r="17" spans="1:12">
      <c r="A17" s="95" t="s">
        <v>15</v>
      </c>
      <c r="B17" s="43">
        <f>Year1!B17</f>
        <v>0</v>
      </c>
      <c r="C17" s="95" t="s">
        <v>16</v>
      </c>
      <c r="D17" s="143">
        <f>I83+K83</f>
        <v>0</v>
      </c>
      <c r="E17" s="94"/>
      <c r="F17" s="94"/>
      <c r="G17" s="5"/>
      <c r="H17" s="5"/>
      <c r="I17" s="5"/>
      <c r="J17" s="5"/>
      <c r="K17" s="5"/>
      <c r="L17" s="48"/>
    </row>
    <row r="18" spans="1:12">
      <c r="A18" s="146"/>
      <c r="B18" s="147"/>
      <c r="C18" s="50"/>
      <c r="D18" s="50"/>
      <c r="E18" s="50"/>
      <c r="F18" s="50"/>
      <c r="G18" s="50"/>
      <c r="H18" s="50"/>
      <c r="I18" s="50"/>
      <c r="J18" s="50"/>
      <c r="K18" s="50"/>
      <c r="L18" s="51"/>
    </row>
    <row r="19" spans="1:12">
      <c r="A19" s="22"/>
      <c r="L19" s="52"/>
    </row>
    <row r="20" spans="1:12">
      <c r="A20" s="22"/>
      <c r="D20" s="284"/>
      <c r="E20" s="284"/>
      <c r="F20" s="284"/>
      <c r="G20" s="412" t="s">
        <v>17</v>
      </c>
      <c r="H20" s="413"/>
      <c r="I20" s="412" t="s">
        <v>18</v>
      </c>
      <c r="J20" s="413"/>
      <c r="K20" s="414" t="s">
        <v>19</v>
      </c>
      <c r="L20" s="415"/>
    </row>
    <row r="21" spans="1:12" ht="18" customHeight="1">
      <c r="A21" s="268" t="s">
        <v>20</v>
      </c>
      <c r="B21" s="373" t="s">
        <v>21</v>
      </c>
      <c r="C21" s="270"/>
      <c r="D21" s="271"/>
      <c r="E21" s="273"/>
      <c r="F21" s="273"/>
      <c r="G21" s="37"/>
      <c r="H21" s="9"/>
      <c r="I21" s="374"/>
      <c r="J21" s="374"/>
      <c r="K21" s="374"/>
      <c r="L21" s="385"/>
    </row>
    <row r="22" spans="1:12" ht="28.5" customHeight="1">
      <c r="A22" s="267" t="s">
        <v>22</v>
      </c>
      <c r="B22" s="373"/>
      <c r="C22" s="269" t="s">
        <v>23</v>
      </c>
      <c r="D22" s="272" t="s">
        <v>24</v>
      </c>
      <c r="E22" s="274" t="s">
        <v>25</v>
      </c>
      <c r="F22" s="274" t="s">
        <v>26</v>
      </c>
      <c r="G22" s="38"/>
      <c r="H22" s="10"/>
      <c r="I22" s="10"/>
      <c r="J22" s="10"/>
      <c r="K22" s="10"/>
      <c r="L22" s="11"/>
    </row>
    <row r="23" spans="1:12">
      <c r="A23" s="234">
        <f>Year1!A23</f>
        <v>0</v>
      </c>
      <c r="B23" s="235"/>
      <c r="C23" s="12"/>
      <c r="D23" s="225">
        <f>'Salary Adjustment'!B18</f>
        <v>0</v>
      </c>
      <c r="E23" s="75"/>
      <c r="F23" s="262"/>
      <c r="G23" s="370">
        <f>ROUND((IF(F23&gt;E23,"months requested cannot exceed term",IF(OR(D23="",E23=""),0,(D23/E23)*F23))),0)</f>
        <v>0</v>
      </c>
      <c r="H23" s="371"/>
      <c r="I23" s="315"/>
      <c r="J23" s="317"/>
      <c r="K23" s="315"/>
      <c r="L23" s="317"/>
    </row>
    <row r="24" spans="1:12">
      <c r="A24" s="80">
        <f>Year1!A24</f>
        <v>0</v>
      </c>
      <c r="B24" s="176"/>
      <c r="C24" s="6"/>
      <c r="D24" s="226">
        <f>'Salary Adjustment'!B34</f>
        <v>0</v>
      </c>
      <c r="E24" s="76"/>
      <c r="F24" s="263"/>
      <c r="G24" s="370">
        <f t="shared" ref="G24:G30" si="0">ROUND((IF(F24&gt;E24,"months requested cannot exceed term",IF(OR(D24="",E24=""),0,(D24/E24)*F24))),0)</f>
        <v>0</v>
      </c>
      <c r="H24" s="371"/>
      <c r="I24" s="315"/>
      <c r="J24" s="317"/>
      <c r="K24" s="315"/>
      <c r="L24" s="317"/>
    </row>
    <row r="25" spans="1:12">
      <c r="A25" s="234">
        <f>Year1!A25</f>
        <v>0</v>
      </c>
      <c r="B25" s="176"/>
      <c r="C25" s="6"/>
      <c r="D25" s="226">
        <f>'Salary Adjustment'!B51</f>
        <v>0</v>
      </c>
      <c r="E25" s="76"/>
      <c r="F25" s="263"/>
      <c r="G25" s="370">
        <f t="shared" si="0"/>
        <v>0</v>
      </c>
      <c r="H25" s="371"/>
      <c r="I25" s="315"/>
      <c r="J25" s="317"/>
      <c r="K25" s="315"/>
      <c r="L25" s="317"/>
    </row>
    <row r="26" spans="1:12">
      <c r="A26" s="80">
        <f>Year1!A26</f>
        <v>0</v>
      </c>
      <c r="B26" s="176"/>
      <c r="C26" s="6"/>
      <c r="D26" s="74"/>
      <c r="E26" s="76"/>
      <c r="F26" s="263"/>
      <c r="G26" s="370">
        <f t="shared" si="0"/>
        <v>0</v>
      </c>
      <c r="H26" s="371"/>
      <c r="I26" s="315"/>
      <c r="J26" s="317"/>
      <c r="K26" s="315"/>
      <c r="L26" s="317"/>
    </row>
    <row r="27" spans="1:12">
      <c r="A27" s="234">
        <f>Year1!A27</f>
        <v>0</v>
      </c>
      <c r="B27" s="176"/>
      <c r="C27" s="6"/>
      <c r="D27" s="74"/>
      <c r="E27" s="76"/>
      <c r="F27" s="263"/>
      <c r="G27" s="370">
        <f t="shared" si="0"/>
        <v>0</v>
      </c>
      <c r="H27" s="371"/>
      <c r="I27" s="315"/>
      <c r="J27" s="317"/>
      <c r="K27" s="315"/>
      <c r="L27" s="317"/>
    </row>
    <row r="28" spans="1:12">
      <c r="A28" s="80">
        <f>Year1!A28</f>
        <v>0</v>
      </c>
      <c r="B28" s="176"/>
      <c r="C28" s="6"/>
      <c r="D28" s="74"/>
      <c r="E28" s="76"/>
      <c r="F28" s="263"/>
      <c r="G28" s="370">
        <f t="shared" si="0"/>
        <v>0</v>
      </c>
      <c r="H28" s="371"/>
      <c r="I28" s="315"/>
      <c r="J28" s="317"/>
      <c r="K28" s="315"/>
      <c r="L28" s="317"/>
    </row>
    <row r="29" spans="1:12">
      <c r="A29" s="234">
        <f>Year1!A29</f>
        <v>0</v>
      </c>
      <c r="B29" s="176"/>
      <c r="C29" s="6"/>
      <c r="D29" s="74"/>
      <c r="E29" s="76"/>
      <c r="F29" s="263"/>
      <c r="G29" s="370">
        <f t="shared" si="0"/>
        <v>0</v>
      </c>
      <c r="H29" s="371"/>
      <c r="I29" s="315"/>
      <c r="J29" s="317"/>
      <c r="K29" s="315"/>
      <c r="L29" s="317"/>
    </row>
    <row r="30" spans="1:12">
      <c r="A30" s="80">
        <f>Year1!A30</f>
        <v>0</v>
      </c>
      <c r="B30" s="176"/>
      <c r="C30" s="6"/>
      <c r="D30" s="74">
        <f>D29</f>
        <v>0</v>
      </c>
      <c r="E30" s="76"/>
      <c r="F30" s="263"/>
      <c r="G30" s="370">
        <f t="shared" si="0"/>
        <v>0</v>
      </c>
      <c r="H30" s="371"/>
      <c r="I30" s="363"/>
      <c r="J30" s="364"/>
      <c r="K30" s="363"/>
      <c r="L30" s="364"/>
    </row>
    <row r="31" spans="1:12" ht="28.35" customHeight="1">
      <c r="A31" s="267" t="s">
        <v>27</v>
      </c>
      <c r="B31" s="280" t="s">
        <v>21</v>
      </c>
      <c r="C31" s="269" t="s">
        <v>23</v>
      </c>
      <c r="D31" s="276" t="s">
        <v>24</v>
      </c>
      <c r="E31" s="278" t="s">
        <v>25</v>
      </c>
      <c r="F31" s="279" t="s">
        <v>26</v>
      </c>
      <c r="G31" s="313"/>
      <c r="H31" s="314"/>
      <c r="I31" s="244"/>
      <c r="J31" s="244"/>
      <c r="K31" s="244"/>
      <c r="L31" s="245"/>
    </row>
    <row r="32" spans="1:12">
      <c r="A32" s="80"/>
      <c r="B32" s="176"/>
      <c r="C32" s="6"/>
      <c r="D32" s="74"/>
      <c r="E32" s="76"/>
      <c r="F32" s="263"/>
      <c r="G32" s="311">
        <f>ROUND((IF(F32&gt;E32,"months requested cannot exceed term",IF(OR(D32="",E32=""),0,(D32/E32)*F32))),0)</f>
        <v>0</v>
      </c>
      <c r="H32" s="312"/>
      <c r="I32" s="315"/>
      <c r="J32" s="316"/>
      <c r="K32" s="315"/>
      <c r="L32" s="317"/>
    </row>
    <row r="33" spans="1:12">
      <c r="A33" s="80"/>
      <c r="B33" s="176"/>
      <c r="C33" s="6"/>
      <c r="D33" s="74"/>
      <c r="E33" s="76"/>
      <c r="F33" s="263"/>
      <c r="G33" s="311">
        <f t="shared" ref="G33:G34" si="1">ROUND((IF(F33&gt;E33,"months requested cannot exceed term",IF(OR(D33="",E33=""),0,(D33/E33)*F33))),0)</f>
        <v>0</v>
      </c>
      <c r="H33" s="312"/>
      <c r="I33" s="93"/>
      <c r="J33" s="231"/>
      <c r="K33" s="93"/>
      <c r="L33" s="230"/>
    </row>
    <row r="34" spans="1:12">
      <c r="A34" s="80"/>
      <c r="B34" s="176"/>
      <c r="C34" s="6"/>
      <c r="D34" s="74"/>
      <c r="E34" s="76"/>
      <c r="F34" s="263"/>
      <c r="G34" s="311">
        <f t="shared" si="1"/>
        <v>0</v>
      </c>
      <c r="H34" s="312"/>
      <c r="I34" s="93"/>
      <c r="J34" s="231"/>
      <c r="K34" s="93"/>
      <c r="L34" s="230"/>
    </row>
    <row r="35" spans="1:12" ht="38.25">
      <c r="A35" s="267" t="s">
        <v>28</v>
      </c>
      <c r="B35" s="280" t="s">
        <v>21</v>
      </c>
      <c r="C35" s="269" t="s">
        <v>23</v>
      </c>
      <c r="D35" s="276" t="s">
        <v>24</v>
      </c>
      <c r="E35" s="278" t="s">
        <v>25</v>
      </c>
      <c r="F35" s="279" t="s">
        <v>26</v>
      </c>
      <c r="G35" s="313"/>
      <c r="H35" s="314"/>
      <c r="I35" s="244"/>
      <c r="J35" s="244"/>
      <c r="K35" s="244"/>
      <c r="L35" s="245"/>
    </row>
    <row r="36" spans="1:12">
      <c r="A36" s="80"/>
      <c r="B36" s="176"/>
      <c r="C36" s="6"/>
      <c r="D36" s="74"/>
      <c r="E36" s="76"/>
      <c r="F36" s="263"/>
      <c r="G36" s="311">
        <f>ROUND((IF(F36&gt;E36,"months requested cannot exceed term",IF(OR(D36="",E36=""),0,(D36/E36)*F36))),0)</f>
        <v>0</v>
      </c>
      <c r="H36" s="312"/>
      <c r="I36" s="315"/>
      <c r="J36" s="316"/>
      <c r="K36" s="315"/>
      <c r="L36" s="317"/>
    </row>
    <row r="37" spans="1:12">
      <c r="A37" s="80"/>
      <c r="B37" s="176"/>
      <c r="C37" s="6"/>
      <c r="D37" s="74"/>
      <c r="E37" s="76"/>
      <c r="F37" s="263"/>
      <c r="G37" s="311">
        <f t="shared" ref="G37:G40" si="2">ROUND((IF(F37&gt;E37,"months requested cannot exceed term",IF(OR(D37="",E37=""),0,(D37/E37)*F37))),0)</f>
        <v>0</v>
      </c>
      <c r="H37" s="312"/>
      <c r="I37" s="93"/>
      <c r="J37" s="231"/>
      <c r="K37" s="93"/>
      <c r="L37" s="230"/>
    </row>
    <row r="38" spans="1:12">
      <c r="A38" s="80"/>
      <c r="B38" s="176"/>
      <c r="C38" s="6"/>
      <c r="D38" s="74"/>
      <c r="E38" s="76"/>
      <c r="F38" s="263"/>
      <c r="G38" s="311">
        <f t="shared" si="2"/>
        <v>0</v>
      </c>
      <c r="H38" s="312"/>
      <c r="I38" s="315"/>
      <c r="J38" s="316"/>
      <c r="K38" s="315"/>
      <c r="L38" s="317"/>
    </row>
    <row r="39" spans="1:12">
      <c r="A39" s="80"/>
      <c r="B39" s="176"/>
      <c r="C39" s="6"/>
      <c r="D39" s="74"/>
      <c r="E39" s="76"/>
      <c r="F39" s="263"/>
      <c r="G39" s="311">
        <f t="shared" si="2"/>
        <v>0</v>
      </c>
      <c r="H39" s="312"/>
      <c r="I39" s="315"/>
      <c r="J39" s="316"/>
      <c r="K39" s="315"/>
      <c r="L39" s="317"/>
    </row>
    <row r="40" spans="1:12">
      <c r="A40" s="80"/>
      <c r="B40" s="176"/>
      <c r="C40" s="6"/>
      <c r="D40" s="74"/>
      <c r="E40" s="76"/>
      <c r="F40" s="263"/>
      <c r="G40" s="311">
        <f t="shared" si="2"/>
        <v>0</v>
      </c>
      <c r="H40" s="312"/>
      <c r="I40" s="315"/>
      <c r="J40" s="316"/>
      <c r="K40" s="315"/>
      <c r="L40" s="317"/>
    </row>
    <row r="41" spans="1:12" ht="28.5">
      <c r="A41" s="368"/>
      <c r="B41" s="369"/>
      <c r="C41" s="275" t="s">
        <v>29</v>
      </c>
      <c r="D41" s="276" t="s">
        <v>24</v>
      </c>
      <c r="E41" s="278" t="s">
        <v>25</v>
      </c>
      <c r="F41" s="279" t="s">
        <v>26</v>
      </c>
      <c r="G41" s="238"/>
      <c r="H41" s="238"/>
      <c r="I41" s="238"/>
      <c r="J41" s="238"/>
      <c r="K41" s="238"/>
      <c r="L41" s="239"/>
    </row>
    <row r="42" spans="1:12">
      <c r="A42" s="330" t="s">
        <v>30</v>
      </c>
      <c r="B42" s="331"/>
      <c r="C42" s="240"/>
      <c r="D42" s="240"/>
      <c r="E42" s="277"/>
      <c r="F42" s="242"/>
      <c r="G42" s="314"/>
      <c r="H42" s="314"/>
      <c r="I42" s="332"/>
      <c r="J42" s="332"/>
      <c r="K42" s="243"/>
      <c r="L42" s="233"/>
    </row>
    <row r="43" spans="1:12">
      <c r="A43" s="328" t="s">
        <v>31</v>
      </c>
      <c r="B43" s="329"/>
      <c r="C43" s="175"/>
      <c r="D43" s="249">
        <v>56880</v>
      </c>
      <c r="E43" s="236"/>
      <c r="F43" s="264"/>
      <c r="G43" s="311">
        <f>ROUND((IF(F43&gt;E43,"months requested cannot exceed term",IF(OR(D43="",E43=""),0,(D43/E43)*F43)*C43)),0)</f>
        <v>0</v>
      </c>
      <c r="H43" s="312"/>
      <c r="I43" s="322"/>
      <c r="J43" s="323"/>
      <c r="K43" s="322"/>
      <c r="L43" s="323"/>
    </row>
    <row r="44" spans="1:12">
      <c r="A44" s="324" t="s">
        <v>32</v>
      </c>
      <c r="B44" s="325"/>
      <c r="C44" s="175"/>
      <c r="D44" s="249">
        <f>D43</f>
        <v>56880</v>
      </c>
      <c r="E44" s="78"/>
      <c r="F44" s="265"/>
      <c r="G44" s="311">
        <f t="shared" ref="G44:G46" si="3">ROUND((IF(F44&gt;E44,"months requested cannot exceed term",IF(OR(D44="",E44=""),0,(D44/E44)*F44)*C44)),0)</f>
        <v>0</v>
      </c>
      <c r="H44" s="312"/>
      <c r="I44" s="315"/>
      <c r="J44" s="317"/>
      <c r="K44" s="315"/>
      <c r="L44" s="317"/>
    </row>
    <row r="45" spans="1:12">
      <c r="A45" s="324" t="s">
        <v>33</v>
      </c>
      <c r="B45" s="325"/>
      <c r="C45" s="175"/>
      <c r="D45" s="249">
        <f>D44</f>
        <v>56880</v>
      </c>
      <c r="E45" s="78"/>
      <c r="F45" s="265"/>
      <c r="G45" s="311">
        <f t="shared" si="3"/>
        <v>0</v>
      </c>
      <c r="H45" s="312"/>
      <c r="I45" s="315"/>
      <c r="J45" s="317"/>
      <c r="K45" s="315"/>
      <c r="L45" s="317"/>
    </row>
    <row r="46" spans="1:12">
      <c r="A46" s="326" t="s">
        <v>34</v>
      </c>
      <c r="B46" s="327"/>
      <c r="C46" s="175"/>
      <c r="D46" s="249">
        <f>D45</f>
        <v>56880</v>
      </c>
      <c r="E46" s="246"/>
      <c r="F46" s="266"/>
      <c r="G46" s="311">
        <f t="shared" si="3"/>
        <v>0</v>
      </c>
      <c r="H46" s="312"/>
      <c r="I46" s="363"/>
      <c r="J46" s="364"/>
      <c r="K46" s="363"/>
      <c r="L46" s="364"/>
    </row>
    <row r="47" spans="1:12">
      <c r="A47" s="330" t="s">
        <v>35</v>
      </c>
      <c r="B47" s="331"/>
      <c r="C47" s="237"/>
      <c r="D47" s="247"/>
      <c r="E47" s="241"/>
      <c r="F47" s="242"/>
      <c r="G47" s="314"/>
      <c r="H47" s="314"/>
      <c r="I47" s="332"/>
      <c r="J47" s="332"/>
      <c r="K47" s="332"/>
      <c r="L47" s="360"/>
    </row>
    <row r="48" spans="1:12">
      <c r="A48" s="328" t="s">
        <v>31</v>
      </c>
      <c r="B48" s="329"/>
      <c r="C48" s="175"/>
      <c r="D48" s="249"/>
      <c r="E48" s="236"/>
      <c r="F48" s="264"/>
      <c r="G48" s="311">
        <f>ROUND((IF(F48&gt;E48,"months requested cannot exceed term",IF(OR(D48="",E48=""),0,(D48/E48)*F48)*C48)),0)</f>
        <v>0</v>
      </c>
      <c r="H48" s="312"/>
      <c r="I48" s="322"/>
      <c r="J48" s="323"/>
      <c r="K48" s="322"/>
      <c r="L48" s="323"/>
    </row>
    <row r="49" spans="1:12">
      <c r="A49" s="324" t="s">
        <v>32</v>
      </c>
      <c r="B49" s="325"/>
      <c r="C49" s="175"/>
      <c r="D49" s="250"/>
      <c r="E49" s="78"/>
      <c r="F49" s="265"/>
      <c r="G49" s="311">
        <f t="shared" ref="G49:G51" si="4">ROUND((IF(F49&gt;E49,"months requested cannot exceed term",IF(OR(D49="",E49=""),0,(D49/E49)*F49)*C49)),0)</f>
        <v>0</v>
      </c>
      <c r="H49" s="312"/>
      <c r="I49" s="315"/>
      <c r="J49" s="317"/>
      <c r="K49" s="315"/>
      <c r="L49" s="317"/>
    </row>
    <row r="50" spans="1:12">
      <c r="A50" s="324" t="s">
        <v>33</v>
      </c>
      <c r="B50" s="325"/>
      <c r="C50" s="175"/>
      <c r="D50" s="250"/>
      <c r="E50" s="78"/>
      <c r="F50" s="265"/>
      <c r="G50" s="311">
        <f t="shared" si="4"/>
        <v>0</v>
      </c>
      <c r="H50" s="312"/>
      <c r="I50" s="315"/>
      <c r="J50" s="317"/>
      <c r="K50" s="315"/>
      <c r="L50" s="317"/>
    </row>
    <row r="51" spans="1:12">
      <c r="A51" s="326" t="s">
        <v>34</v>
      </c>
      <c r="B51" s="327"/>
      <c r="C51" s="175"/>
      <c r="D51" s="251"/>
      <c r="E51" s="246"/>
      <c r="F51" s="266"/>
      <c r="G51" s="311">
        <f t="shared" si="4"/>
        <v>0</v>
      </c>
      <c r="H51" s="312"/>
      <c r="I51" s="363"/>
      <c r="J51" s="364"/>
      <c r="K51" s="363"/>
      <c r="L51" s="364"/>
    </row>
    <row r="52" spans="1:12">
      <c r="A52" s="330" t="s">
        <v>36</v>
      </c>
      <c r="B52" s="331"/>
      <c r="C52" s="237"/>
      <c r="D52" s="247"/>
      <c r="E52" s="241"/>
      <c r="F52" s="242"/>
      <c r="G52" s="314"/>
      <c r="H52" s="314"/>
      <c r="I52" s="332"/>
      <c r="J52" s="332"/>
      <c r="K52" s="332"/>
      <c r="L52" s="360"/>
    </row>
    <row r="53" spans="1:12">
      <c r="A53" s="328" t="s">
        <v>31</v>
      </c>
      <c r="B53" s="329"/>
      <c r="C53" s="175"/>
      <c r="D53" s="249"/>
      <c r="E53" s="236"/>
      <c r="F53" s="264"/>
      <c r="G53" s="311">
        <f>ROUND((IF(F53&gt;E53,"months requested cannot exceed term",IF(OR(D53="",E53=""),0,(D53/E53)*F53)*C53)),0)</f>
        <v>0</v>
      </c>
      <c r="H53" s="312"/>
      <c r="I53" s="322"/>
      <c r="J53" s="323"/>
      <c r="K53" s="322"/>
      <c r="L53" s="323"/>
    </row>
    <row r="54" spans="1:12">
      <c r="A54" s="324" t="s">
        <v>32</v>
      </c>
      <c r="B54" s="325"/>
      <c r="C54" s="175"/>
      <c r="D54" s="250"/>
      <c r="E54" s="78"/>
      <c r="F54" s="265"/>
      <c r="G54" s="311">
        <f t="shared" ref="G54:G56" si="5">ROUND((IF(F54&gt;E54,"months requested cannot exceed term",IF(OR(D54="",E54=""),0,(D54/E54)*F54)*C54)),0)</f>
        <v>0</v>
      </c>
      <c r="H54" s="312"/>
      <c r="I54" s="315"/>
      <c r="J54" s="317"/>
      <c r="K54" s="315"/>
      <c r="L54" s="317"/>
    </row>
    <row r="55" spans="1:12">
      <c r="A55" s="324" t="s">
        <v>33</v>
      </c>
      <c r="B55" s="325"/>
      <c r="C55" s="175"/>
      <c r="D55" s="250"/>
      <c r="E55" s="78"/>
      <c r="F55" s="265"/>
      <c r="G55" s="311">
        <f t="shared" si="5"/>
        <v>0</v>
      </c>
      <c r="H55" s="312"/>
      <c r="I55" s="315"/>
      <c r="J55" s="317"/>
      <c r="K55" s="315"/>
      <c r="L55" s="317"/>
    </row>
    <row r="56" spans="1:12">
      <c r="A56" s="324" t="s">
        <v>34</v>
      </c>
      <c r="B56" s="325"/>
      <c r="C56" s="175"/>
      <c r="D56" s="251"/>
      <c r="E56" s="246"/>
      <c r="F56" s="266"/>
      <c r="G56" s="311">
        <f t="shared" si="5"/>
        <v>0</v>
      </c>
      <c r="H56" s="312"/>
      <c r="I56" s="315"/>
      <c r="J56" s="317"/>
      <c r="K56" s="315"/>
      <c r="L56" s="317"/>
    </row>
    <row r="57" spans="1:12" ht="15">
      <c r="A57" s="376" t="s">
        <v>37</v>
      </c>
      <c r="B57" s="377"/>
      <c r="C57" s="70"/>
      <c r="D57" s="170"/>
      <c r="E57" s="170"/>
      <c r="F57" s="171"/>
      <c r="G57" s="378">
        <f>SUM(G23:H56)</f>
        <v>0</v>
      </c>
      <c r="H57" s="359"/>
      <c r="I57" s="358">
        <f>SUM(I23:J56)</f>
        <v>0</v>
      </c>
      <c r="J57" s="359"/>
      <c r="K57" s="358">
        <f>SUM(K23:L56)</f>
        <v>0</v>
      </c>
      <c r="L57" s="359"/>
    </row>
    <row r="58" spans="1:12" ht="15">
      <c r="A58" s="376" t="s">
        <v>38</v>
      </c>
      <c r="B58" s="377"/>
      <c r="C58" s="79" t="s">
        <v>39</v>
      </c>
      <c r="D58" s="252"/>
      <c r="E58" s="252"/>
      <c r="F58" s="252"/>
      <c r="G58" s="13"/>
      <c r="H58" s="13"/>
      <c r="I58" s="13"/>
      <c r="J58" s="13"/>
      <c r="K58" s="13"/>
      <c r="L58" s="14"/>
    </row>
    <row r="59" spans="1:12">
      <c r="A59" s="318" t="s">
        <v>40</v>
      </c>
      <c r="B59" s="319"/>
      <c r="C59" s="248">
        <v>0.22500000000000001</v>
      </c>
      <c r="D59" s="104"/>
      <c r="E59" s="105"/>
      <c r="F59" s="106"/>
      <c r="G59" s="320">
        <f>ROUND(((G23*C59)),0)+ROUND(((G24*C59)),0)+ROUND(((G25*C59)),0)+ROUND(((G26*C59)),0)+ROUND(((G27*C59)),0)+ROUND(((G28*C59)),0)+ROUND(((C59*G29)),0)+ROUND(((G30*C59)),0)</f>
        <v>0</v>
      </c>
      <c r="H59" s="321"/>
      <c r="I59" s="367">
        <f>SUM(I23:J46)*C59</f>
        <v>0</v>
      </c>
      <c r="J59" s="321"/>
      <c r="K59" s="367">
        <f>SUM(K23:L46)*C59</f>
        <v>0</v>
      </c>
      <c r="L59" s="321"/>
    </row>
    <row r="60" spans="1:12">
      <c r="A60" s="318" t="s">
        <v>27</v>
      </c>
      <c r="B60" s="319"/>
      <c r="C60" s="248">
        <v>0.315</v>
      </c>
      <c r="D60" s="104"/>
      <c r="E60" s="105"/>
      <c r="F60" s="106"/>
      <c r="G60" s="320">
        <f>ROUND((((G32+G33+G34+G43+G44+G45+G46)*C60)),0)</f>
        <v>0</v>
      </c>
      <c r="H60" s="321"/>
      <c r="I60" s="304"/>
      <c r="J60" s="305"/>
      <c r="K60" s="304"/>
      <c r="L60" s="305"/>
    </row>
    <row r="61" spans="1:12">
      <c r="A61" s="318" t="s">
        <v>28</v>
      </c>
      <c r="B61" s="319"/>
      <c r="C61" s="109">
        <v>7.5999999999999998E-2</v>
      </c>
      <c r="D61" s="104"/>
      <c r="E61" s="105"/>
      <c r="F61" s="106"/>
      <c r="G61" s="320">
        <f>ROUND((SUM(G36:H40)*C61),0)</f>
        <v>0</v>
      </c>
      <c r="H61" s="321"/>
      <c r="I61" s="304"/>
      <c r="J61" s="305"/>
      <c r="K61" s="304"/>
      <c r="L61" s="305"/>
    </row>
    <row r="62" spans="1:12">
      <c r="A62" s="318" t="s">
        <v>35</v>
      </c>
      <c r="B62" s="319"/>
      <c r="C62" s="109">
        <v>0.09</v>
      </c>
      <c r="D62" s="104"/>
      <c r="E62" s="105"/>
      <c r="F62" s="106"/>
      <c r="G62" s="320">
        <f>ROUND((SUM(G48:H51)*C62),0)</f>
        <v>0</v>
      </c>
      <c r="H62" s="321"/>
      <c r="I62" s="355">
        <f>SUM(I48:J51)*C62</f>
        <v>0</v>
      </c>
      <c r="J62" s="356"/>
      <c r="K62" s="355">
        <f>SUM(K48:L51)*C62</f>
        <v>0</v>
      </c>
      <c r="L62" s="356"/>
    </row>
    <row r="63" spans="1:12">
      <c r="A63" s="318" t="s">
        <v>41</v>
      </c>
      <c r="B63" s="319"/>
      <c r="C63" s="306">
        <v>0.02</v>
      </c>
      <c r="D63" s="104"/>
      <c r="E63" s="105"/>
      <c r="F63" s="106"/>
      <c r="G63" s="320">
        <f>ROUND((SUM(G53:H56)*C63),0)</f>
        <v>0</v>
      </c>
      <c r="H63" s="321"/>
      <c r="I63" s="303"/>
      <c r="J63" s="302"/>
      <c r="K63" s="303"/>
      <c r="L63" s="302"/>
    </row>
    <row r="64" spans="1:12" ht="15">
      <c r="A64" s="388" t="s">
        <v>42</v>
      </c>
      <c r="B64" s="389"/>
      <c r="C64" s="406"/>
      <c r="D64" s="105"/>
      <c r="E64" s="105"/>
      <c r="F64" s="106"/>
      <c r="G64" s="357">
        <f>SUM(G59:H63)</f>
        <v>0</v>
      </c>
      <c r="H64" s="356"/>
      <c r="I64" s="303"/>
      <c r="J64" s="302"/>
      <c r="K64" s="303"/>
      <c r="L64" s="302"/>
    </row>
    <row r="65" spans="1:12" ht="15">
      <c r="A65" s="381" t="s">
        <v>43</v>
      </c>
      <c r="B65" s="382"/>
      <c r="C65" s="407"/>
      <c r="D65" s="5"/>
      <c r="E65" s="5"/>
      <c r="F65" s="5"/>
      <c r="G65" s="355">
        <f>SUM(G57:H63)</f>
        <v>0</v>
      </c>
      <c r="H65" s="356"/>
      <c r="I65" s="355">
        <f>SUM(I58:J62)</f>
        <v>0</v>
      </c>
      <c r="J65" s="356"/>
      <c r="K65" s="355">
        <f>SUM(K58:L62)</f>
        <v>0</v>
      </c>
      <c r="L65" s="356"/>
    </row>
    <row r="66" spans="1:12" ht="15">
      <c r="A66" s="381" t="s">
        <v>44</v>
      </c>
      <c r="B66" s="382"/>
      <c r="C66" s="407"/>
      <c r="D66" s="5"/>
      <c r="E66" s="5"/>
      <c r="F66" s="5"/>
      <c r="G66" s="409">
        <f>SUM(G67:H68)</f>
        <v>0</v>
      </c>
      <c r="H66" s="409"/>
      <c r="I66" s="357">
        <f t="shared" ref="I66" si="6">SUM(I67:J68)</f>
        <v>0</v>
      </c>
      <c r="J66" s="356"/>
      <c r="K66" s="357">
        <f t="shared" ref="K66" si="7">SUM(K67:L68)</f>
        <v>0</v>
      </c>
      <c r="L66" s="356"/>
    </row>
    <row r="67" spans="1:12">
      <c r="A67" s="318" t="s">
        <v>45</v>
      </c>
      <c r="B67" s="319"/>
      <c r="C67" s="407"/>
      <c r="D67" s="5"/>
      <c r="E67" s="5"/>
      <c r="F67" s="5"/>
      <c r="G67" s="315"/>
      <c r="H67" s="317"/>
      <c r="I67" s="315"/>
      <c r="J67" s="317"/>
      <c r="K67" s="315"/>
      <c r="L67" s="317"/>
    </row>
    <row r="68" spans="1:12">
      <c r="A68" s="318" t="s">
        <v>46</v>
      </c>
      <c r="B68" s="319"/>
      <c r="C68" s="407"/>
      <c r="D68" s="5"/>
      <c r="E68" s="5"/>
      <c r="F68" s="5"/>
      <c r="G68" s="315"/>
      <c r="H68" s="317"/>
      <c r="I68" s="315"/>
      <c r="J68" s="317"/>
      <c r="K68" s="315"/>
      <c r="L68" s="317"/>
    </row>
    <row r="69" spans="1:12" ht="15">
      <c r="A69" s="381" t="s">
        <v>47</v>
      </c>
      <c r="B69" s="382"/>
      <c r="C69" s="407"/>
      <c r="D69" s="5"/>
      <c r="E69" s="5"/>
      <c r="F69" s="5"/>
      <c r="G69" s="316"/>
      <c r="H69" s="317"/>
      <c r="I69" s="315"/>
      <c r="J69" s="317"/>
      <c r="K69" s="315"/>
      <c r="L69" s="317"/>
    </row>
    <row r="70" spans="1:12" ht="15">
      <c r="A70" s="381" t="s">
        <v>48</v>
      </c>
      <c r="B70" s="382"/>
      <c r="C70" s="407"/>
      <c r="D70" s="5"/>
      <c r="E70" s="5"/>
      <c r="F70" s="5"/>
      <c r="G70" s="316"/>
      <c r="H70" s="317"/>
      <c r="I70" s="315"/>
      <c r="J70" s="317"/>
      <c r="K70" s="315"/>
      <c r="L70" s="317"/>
    </row>
    <row r="71" spans="1:12" ht="15">
      <c r="A71" s="381" t="s">
        <v>49</v>
      </c>
      <c r="B71" s="382"/>
      <c r="C71" s="407"/>
      <c r="D71" s="5"/>
      <c r="E71" s="5"/>
      <c r="F71" s="5"/>
      <c r="G71" s="16"/>
      <c r="H71" s="16"/>
      <c r="I71" s="39"/>
      <c r="J71" s="39"/>
      <c r="K71" s="39"/>
      <c r="L71" s="40"/>
    </row>
    <row r="72" spans="1:12">
      <c r="A72" s="318" t="s">
        <v>50</v>
      </c>
      <c r="B72" s="319"/>
      <c r="C72" s="407"/>
      <c r="D72" s="5"/>
      <c r="E72" s="5"/>
      <c r="F72" s="5"/>
      <c r="G72" s="357">
        <f>SUM(C88:C94)</f>
        <v>0</v>
      </c>
      <c r="H72" s="356"/>
      <c r="I72" s="404"/>
      <c r="J72" s="405"/>
      <c r="K72" s="404"/>
      <c r="L72" s="405"/>
    </row>
    <row r="73" spans="1:12">
      <c r="A73" s="318" t="s">
        <v>51</v>
      </c>
      <c r="B73" s="319"/>
      <c r="C73" s="407"/>
      <c r="D73" s="5"/>
      <c r="E73" s="5"/>
      <c r="F73" s="5"/>
      <c r="G73" s="316"/>
      <c r="H73" s="317"/>
      <c r="I73" s="404"/>
      <c r="J73" s="405"/>
      <c r="K73" s="404"/>
      <c r="L73" s="405"/>
    </row>
    <row r="74" spans="1:12">
      <c r="A74" s="318" t="s">
        <v>52</v>
      </c>
      <c r="B74" s="319"/>
      <c r="C74" s="407"/>
      <c r="D74" s="5"/>
      <c r="E74" s="5"/>
      <c r="F74" s="5"/>
      <c r="G74" s="316"/>
      <c r="H74" s="317"/>
      <c r="I74" s="404"/>
      <c r="J74" s="405"/>
      <c r="K74" s="404"/>
      <c r="L74" s="405"/>
    </row>
    <row r="75" spans="1:12" ht="15">
      <c r="A75" s="381" t="s">
        <v>69</v>
      </c>
      <c r="B75" s="382"/>
      <c r="C75" s="407"/>
      <c r="D75" s="5"/>
      <c r="E75" s="5"/>
      <c r="F75" s="5"/>
      <c r="G75" s="316"/>
      <c r="H75" s="317"/>
      <c r="I75" s="404"/>
      <c r="J75" s="405"/>
      <c r="K75" s="404"/>
      <c r="L75" s="405"/>
    </row>
    <row r="76" spans="1:12" ht="15">
      <c r="A76" s="381" t="s">
        <v>54</v>
      </c>
      <c r="B76" s="392"/>
      <c r="C76" s="407"/>
      <c r="D76" s="5"/>
      <c r="E76" s="5"/>
      <c r="F76" s="5"/>
      <c r="G76" s="316"/>
      <c r="H76" s="317"/>
      <c r="I76" s="404"/>
      <c r="J76" s="405"/>
      <c r="K76" s="404"/>
      <c r="L76" s="405"/>
    </row>
    <row r="77" spans="1:12" ht="15">
      <c r="A77" s="381" t="s">
        <v>55</v>
      </c>
      <c r="B77" s="382"/>
      <c r="C77" s="407"/>
      <c r="D77" s="5"/>
      <c r="E77" s="5"/>
      <c r="F77" s="5"/>
      <c r="G77" s="316"/>
      <c r="H77" s="317"/>
      <c r="I77" s="404"/>
      <c r="J77" s="405"/>
      <c r="K77" s="404"/>
      <c r="L77" s="405"/>
    </row>
    <row r="78" spans="1:12" ht="15">
      <c r="A78" s="381" t="s">
        <v>56</v>
      </c>
      <c r="B78" s="382"/>
      <c r="C78" s="407"/>
      <c r="D78" s="5"/>
      <c r="E78" s="5"/>
      <c r="F78" s="5"/>
      <c r="G78" s="316"/>
      <c r="H78" s="317"/>
      <c r="I78" s="404"/>
      <c r="J78" s="405"/>
      <c r="K78" s="404"/>
      <c r="L78" s="405"/>
    </row>
    <row r="79" spans="1:12" ht="15">
      <c r="A79" s="381" t="s">
        <v>57</v>
      </c>
      <c r="B79" s="382"/>
      <c r="C79" s="408"/>
      <c r="D79" s="50"/>
      <c r="E79" s="50"/>
      <c r="F79" s="50"/>
      <c r="G79" s="355">
        <f>G65+G66+G69+G70+G72+G73+G74+G75+G76+G77+G78</f>
        <v>0</v>
      </c>
      <c r="H79" s="356"/>
      <c r="I79" s="355">
        <f t="shared" ref="I79" si="8">I65+I66+I69+I70+I72+I73+I74+I75+I76+I77+I78</f>
        <v>0</v>
      </c>
      <c r="J79" s="356"/>
      <c r="K79" s="355">
        <f t="shared" ref="K79" si="9">K65+K66+K69+K70+K72+K73+K74+K75+K76+K77+K78</f>
        <v>0</v>
      </c>
      <c r="L79" s="356"/>
    </row>
    <row r="80" spans="1:12" ht="15">
      <c r="A80" s="281"/>
      <c r="B80" s="282"/>
      <c r="C80" s="15" t="s">
        <v>58</v>
      </c>
      <c r="D80" s="71"/>
      <c r="E80" s="71"/>
      <c r="F80" s="71"/>
      <c r="G80" s="18"/>
      <c r="H80" s="19"/>
      <c r="I80" s="19"/>
      <c r="J80" s="19"/>
      <c r="K80" s="19"/>
      <c r="L80" s="20"/>
    </row>
    <row r="81" spans="1:12" ht="15">
      <c r="A81" s="381" t="s">
        <v>59</v>
      </c>
      <c r="B81" s="382"/>
      <c r="C81" s="21">
        <f>IF(OR(B12="Select",B13="Select",G12="Select"),0,IF((AND(B12="Research",B13="On Campus",G12="No")),52%,IF((AND(B12="Instruction",B13="On Campus", G12="No")),56%,IF((AND(B12="Other",B13="On Campus", G12="No")),32.5%,IF(AND(B13="Off Campus",G12="No"),26%,IF(G12="Yes",G13))))))</f>
        <v>0</v>
      </c>
      <c r="D81" s="72"/>
      <c r="E81" s="72"/>
      <c r="F81" s="72"/>
      <c r="G81" s="355">
        <f>ROUND((C81*B82),0)</f>
        <v>0</v>
      </c>
      <c r="H81" s="356"/>
      <c r="I81" s="355">
        <f>C81*I79</f>
        <v>0</v>
      </c>
      <c r="J81" s="356"/>
      <c r="K81" s="355">
        <f>C81*K79</f>
        <v>0</v>
      </c>
      <c r="L81" s="356"/>
    </row>
    <row r="82" spans="1:12">
      <c r="A82" s="61" t="s">
        <v>60</v>
      </c>
      <c r="B82" s="53">
        <f>IF(AND(G12="No",(Year1!G72+Year2!G72)&lt;=25000),G79-G75-G76-G77,IF(AND(G12="No",(Year1!G72+Year2!G72)&gt;25000),G79-G72+SUM(G88:G94)-G75-G76-G77,IF((G12="Yes"),G79,)))</f>
        <v>0</v>
      </c>
      <c r="C82" s="44"/>
      <c r="D82" s="45"/>
      <c r="E82" s="45"/>
      <c r="F82" s="46"/>
      <c r="G82" s="18"/>
      <c r="H82" s="19"/>
      <c r="I82" s="19"/>
      <c r="J82" s="19"/>
      <c r="K82" s="19"/>
      <c r="L82" s="20"/>
    </row>
    <row r="83" spans="1:12" ht="15">
      <c r="A83" s="376" t="s">
        <v>61</v>
      </c>
      <c r="B83" s="377"/>
      <c r="C83" s="73"/>
      <c r="D83" s="166"/>
      <c r="E83" s="166"/>
      <c r="F83" s="167"/>
      <c r="G83" s="357">
        <f>G79+G81</f>
        <v>0</v>
      </c>
      <c r="H83" s="356"/>
      <c r="I83" s="355">
        <f>I79+I81</f>
        <v>0</v>
      </c>
      <c r="J83" s="356"/>
      <c r="K83" s="355">
        <f>K79+K81</f>
        <v>0</v>
      </c>
      <c r="L83" s="356"/>
    </row>
    <row r="84" spans="1:12">
      <c r="A84" s="22"/>
      <c r="L84" s="52"/>
    </row>
    <row r="85" spans="1:12">
      <c r="A85" s="22"/>
      <c r="L85" s="52"/>
    </row>
    <row r="86" spans="1:12" ht="15">
      <c r="A86" s="394" t="s">
        <v>62</v>
      </c>
      <c r="B86" s="395"/>
      <c r="C86" s="287"/>
      <c r="D86" s="287"/>
      <c r="E86" s="287"/>
      <c r="F86" s="287"/>
      <c r="G86" s="287"/>
      <c r="L86" s="52"/>
    </row>
    <row r="87" spans="1:12">
      <c r="A87" s="288" t="s">
        <v>63</v>
      </c>
      <c r="B87" s="289"/>
      <c r="C87" s="286" t="s">
        <v>64</v>
      </c>
      <c r="D87" s="290"/>
      <c r="E87" s="290"/>
      <c r="F87" s="290"/>
      <c r="G87" s="71" t="s">
        <v>65</v>
      </c>
      <c r="H87" s="44"/>
      <c r="I87" s="45"/>
      <c r="J87" s="45"/>
      <c r="K87" s="45"/>
      <c r="L87" s="46"/>
    </row>
    <row r="88" spans="1:12">
      <c r="A88" s="386"/>
      <c r="B88" s="387"/>
      <c r="C88" s="310"/>
      <c r="D88" s="87"/>
      <c r="E88" s="88"/>
      <c r="F88" s="89"/>
      <c r="G88" s="84">
        <f>IF(AND(C88&gt;0,Year1!C88+Year2!C88&gt;25000),(25000-(Year1!G88)),C88)</f>
        <v>0</v>
      </c>
      <c r="H88" s="47"/>
      <c r="I88" s="5"/>
      <c r="J88" s="5"/>
      <c r="K88" s="5"/>
      <c r="L88" s="48"/>
    </row>
    <row r="89" spans="1:12">
      <c r="A89" s="386"/>
      <c r="B89" s="387"/>
      <c r="C89" s="310"/>
      <c r="D89" s="90"/>
      <c r="E89" s="86"/>
      <c r="F89" s="91"/>
      <c r="G89" s="84">
        <f>IF(AND(C89&gt;0,Year1!C89+Year2!C89&gt;25000),(25000-(Year1!G89)),C89)</f>
        <v>0</v>
      </c>
      <c r="H89" s="47"/>
      <c r="I89" s="5"/>
      <c r="J89" s="5"/>
      <c r="K89" s="5"/>
      <c r="L89" s="48"/>
    </row>
    <row r="90" spans="1:12">
      <c r="A90" s="386"/>
      <c r="B90" s="387"/>
      <c r="C90" s="310"/>
      <c r="D90" s="90"/>
      <c r="E90" s="86"/>
      <c r="F90" s="91"/>
      <c r="G90" s="84">
        <f>IF(AND(C90&gt;0,Year1!C90+Year2!C90&gt;25000),(25000-(Year1!G90)),C90)</f>
        <v>0</v>
      </c>
      <c r="H90" s="47"/>
      <c r="I90" s="5"/>
      <c r="J90" s="5"/>
      <c r="K90" s="5"/>
      <c r="L90" s="48"/>
    </row>
    <row r="91" spans="1:12">
      <c r="A91" s="386"/>
      <c r="B91" s="387"/>
      <c r="C91" s="310"/>
      <c r="D91" s="90"/>
      <c r="E91" s="86"/>
      <c r="F91" s="91"/>
      <c r="G91" s="84">
        <f>IF(AND(C91&gt;0,Year1!C91+Year2!C91&gt;25000),(25000-(Year1!G91)),C91)</f>
        <v>0</v>
      </c>
      <c r="H91" s="47"/>
      <c r="I91" s="5"/>
      <c r="J91" s="5"/>
      <c r="K91" s="5"/>
      <c r="L91" s="48"/>
    </row>
    <row r="92" spans="1:12">
      <c r="A92" s="390"/>
      <c r="B92" s="391"/>
      <c r="C92" s="310"/>
      <c r="D92" s="30"/>
      <c r="E92" s="31"/>
      <c r="F92" s="32"/>
      <c r="G92" s="84">
        <f>IF(AND(C92&gt;0,Year1!C92+Year2!C92&gt;25000),(25000-(Year1!G92)),C92)</f>
        <v>0</v>
      </c>
      <c r="H92" s="47"/>
      <c r="I92" s="5"/>
      <c r="J92" s="5"/>
      <c r="K92" s="5"/>
      <c r="L92" s="48"/>
    </row>
    <row r="93" spans="1:12">
      <c r="A93" s="390"/>
      <c r="B93" s="391"/>
      <c r="C93" s="310"/>
      <c r="D93" s="30"/>
      <c r="E93" s="31"/>
      <c r="F93" s="32"/>
      <c r="G93" s="84">
        <f>IF(AND(C93&gt;0,Year1!C93+Year2!C93&gt;25000),(25000-(Year1!G93)),C93)</f>
        <v>0</v>
      </c>
      <c r="H93" s="47"/>
      <c r="I93" s="5"/>
      <c r="J93" s="5"/>
      <c r="K93" s="5"/>
      <c r="L93" s="48"/>
    </row>
    <row r="94" spans="1:12">
      <c r="A94" s="390"/>
      <c r="B94" s="391"/>
      <c r="C94" s="310"/>
      <c r="D94" s="33"/>
      <c r="E94" s="34"/>
      <c r="F94" s="35"/>
      <c r="G94" s="84">
        <f>IF(AND(C94&gt;0,Year1!C94+Year2!C94&gt;25000),(25000-(Year1!G94)),C94)</f>
        <v>0</v>
      </c>
      <c r="H94" s="49"/>
      <c r="I94" s="50"/>
      <c r="J94" s="50"/>
      <c r="K94" s="50"/>
      <c r="L94" s="51"/>
    </row>
  </sheetData>
  <sheetProtection algorithmName="SHA-512" hashValue="mqd8VadPfl38KFGIIFhGfmSPwEsSJmDQNkEYNa/F50zz32g/52u0KesvfCHmnFm1RvPjJAnzqJPR4nSeO4TY6g==" saltValue="Lep7PaN3l+J8pxy23Em6dw==" spinCount="100000" sheet="1" objects="1" scenarios="1" selectLockedCells="1"/>
  <mergeCells count="224">
    <mergeCell ref="I21:J21"/>
    <mergeCell ref="K21:L21"/>
    <mergeCell ref="A63:B63"/>
    <mergeCell ref="G63:H63"/>
    <mergeCell ref="A64:B64"/>
    <mergeCell ref="G64:H64"/>
    <mergeCell ref="A93:B93"/>
    <mergeCell ref="A94:B94"/>
    <mergeCell ref="A90:B90"/>
    <mergeCell ref="A91:B91"/>
    <mergeCell ref="A92:B92"/>
    <mergeCell ref="A86:B86"/>
    <mergeCell ref="A88:B88"/>
    <mergeCell ref="A89:B89"/>
    <mergeCell ref="A48:B48"/>
    <mergeCell ref="A59:B59"/>
    <mergeCell ref="A73:B73"/>
    <mergeCell ref="A81:B81"/>
    <mergeCell ref="A70:B70"/>
    <mergeCell ref="B21:B22"/>
    <mergeCell ref="A56:B56"/>
    <mergeCell ref="A57:B57"/>
    <mergeCell ref="A67:B67"/>
    <mergeCell ref="A68:B6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K26:L26"/>
    <mergeCell ref="G27:H27"/>
    <mergeCell ref="I27:J27"/>
    <mergeCell ref="K27:L27"/>
    <mergeCell ref="G28:H28"/>
    <mergeCell ref="I28:J28"/>
    <mergeCell ref="K28:L28"/>
    <mergeCell ref="G29:H29"/>
    <mergeCell ref="I29:J29"/>
    <mergeCell ref="K29:L29"/>
    <mergeCell ref="G26:H26"/>
    <mergeCell ref="I26:J26"/>
    <mergeCell ref="G30:H30"/>
    <mergeCell ref="I30:J30"/>
    <mergeCell ref="K30:L30"/>
    <mergeCell ref="A42:B42"/>
    <mergeCell ref="A43:B43"/>
    <mergeCell ref="G43:H43"/>
    <mergeCell ref="I43:J43"/>
    <mergeCell ref="I32:J32"/>
    <mergeCell ref="K32:L32"/>
    <mergeCell ref="I38:J38"/>
    <mergeCell ref="K38:L38"/>
    <mergeCell ref="I39:J39"/>
    <mergeCell ref="K39:L39"/>
    <mergeCell ref="I40:J40"/>
    <mergeCell ref="K40:L40"/>
    <mergeCell ref="G31:H31"/>
    <mergeCell ref="G32:H32"/>
    <mergeCell ref="G34:H34"/>
    <mergeCell ref="G37:H37"/>
    <mergeCell ref="G38:H38"/>
    <mergeCell ref="G39:H39"/>
    <mergeCell ref="G40:H40"/>
    <mergeCell ref="A41:B41"/>
    <mergeCell ref="G42:H42"/>
    <mergeCell ref="A61:B61"/>
    <mergeCell ref="G61:H61"/>
    <mergeCell ref="A62:B62"/>
    <mergeCell ref="I48:J48"/>
    <mergeCell ref="K48:L48"/>
    <mergeCell ref="A53:B53"/>
    <mergeCell ref="G53:H53"/>
    <mergeCell ref="I53:J53"/>
    <mergeCell ref="K53:L53"/>
    <mergeCell ref="A58:B58"/>
    <mergeCell ref="G50:H50"/>
    <mergeCell ref="G51:H51"/>
    <mergeCell ref="G52:H52"/>
    <mergeCell ref="A50:B50"/>
    <mergeCell ref="A51:B51"/>
    <mergeCell ref="A52:B52"/>
    <mergeCell ref="A54:B54"/>
    <mergeCell ref="A55:B55"/>
    <mergeCell ref="G54:H54"/>
    <mergeCell ref="G55:H55"/>
    <mergeCell ref="G49:H49"/>
    <mergeCell ref="A60:B60"/>
    <mergeCell ref="G56:H56"/>
    <mergeCell ref="G57:H57"/>
    <mergeCell ref="I72:J72"/>
    <mergeCell ref="K72:L72"/>
    <mergeCell ref="K65:L65"/>
    <mergeCell ref="A66:B66"/>
    <mergeCell ref="G66:H66"/>
    <mergeCell ref="I66:J66"/>
    <mergeCell ref="K66:L66"/>
    <mergeCell ref="A69:B69"/>
    <mergeCell ref="G69:H69"/>
    <mergeCell ref="I69:J69"/>
    <mergeCell ref="K69:L69"/>
    <mergeCell ref="G65:H65"/>
    <mergeCell ref="I65:J65"/>
    <mergeCell ref="G70:H70"/>
    <mergeCell ref="I70:J70"/>
    <mergeCell ref="K70:L70"/>
    <mergeCell ref="A71:B71"/>
    <mergeCell ref="A72:B72"/>
    <mergeCell ref="G67:H67"/>
    <mergeCell ref="G68:H68"/>
    <mergeCell ref="I67:J67"/>
    <mergeCell ref="I68:J68"/>
    <mergeCell ref="K67:L67"/>
    <mergeCell ref="K68:L68"/>
    <mergeCell ref="A75:B75"/>
    <mergeCell ref="G73:H73"/>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G75:H75"/>
    <mergeCell ref="I73:J73"/>
    <mergeCell ref="K73:L73"/>
    <mergeCell ref="A74:B74"/>
    <mergeCell ref="G74:H74"/>
    <mergeCell ref="I74:J74"/>
    <mergeCell ref="C64:C79"/>
    <mergeCell ref="G72:H72"/>
    <mergeCell ref="A1:L3"/>
    <mergeCell ref="N1:T3"/>
    <mergeCell ref="A83:B83"/>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A65:B65"/>
    <mergeCell ref="K74:L74"/>
    <mergeCell ref="A49:B49"/>
    <mergeCell ref="I44:J44"/>
    <mergeCell ref="K44:L44"/>
    <mergeCell ref="I45:J45"/>
    <mergeCell ref="I46:J46"/>
    <mergeCell ref="I47:J47"/>
    <mergeCell ref="K45:L45"/>
    <mergeCell ref="K46:L46"/>
    <mergeCell ref="K47:L47"/>
    <mergeCell ref="I49:J49"/>
    <mergeCell ref="K49:L49"/>
    <mergeCell ref="A44:B44"/>
    <mergeCell ref="A45:B45"/>
    <mergeCell ref="A46:B46"/>
    <mergeCell ref="A47:B47"/>
    <mergeCell ref="K50:L50"/>
    <mergeCell ref="I51:J51"/>
    <mergeCell ref="K51:L51"/>
    <mergeCell ref="I52:J52"/>
    <mergeCell ref="G44:H44"/>
    <mergeCell ref="G45:H45"/>
    <mergeCell ref="G46:H46"/>
    <mergeCell ref="G47:H47"/>
    <mergeCell ref="I55:J55"/>
    <mergeCell ref="G33:H33"/>
    <mergeCell ref="G62:H62"/>
    <mergeCell ref="I62:J62"/>
    <mergeCell ref="K62:L62"/>
    <mergeCell ref="G60:H60"/>
    <mergeCell ref="G35:H35"/>
    <mergeCell ref="G36:H36"/>
    <mergeCell ref="I36:J36"/>
    <mergeCell ref="K36:L36"/>
    <mergeCell ref="K55:L55"/>
    <mergeCell ref="G48:H48"/>
    <mergeCell ref="K52:L52"/>
    <mergeCell ref="I54:J54"/>
    <mergeCell ref="K54:L54"/>
    <mergeCell ref="I42:J42"/>
    <mergeCell ref="K43:L43"/>
    <mergeCell ref="G59:H59"/>
    <mergeCell ref="I59:J59"/>
    <mergeCell ref="K59:L59"/>
    <mergeCell ref="I56:J56"/>
    <mergeCell ref="K56:L56"/>
    <mergeCell ref="I57:J57"/>
    <mergeCell ref="K57:L57"/>
    <mergeCell ref="I50:J50"/>
  </mergeCells>
  <conditionalFormatting sqref="K14">
    <cfRule type="cellIs" dxfId="56" priority="31" stopIfTrue="1" operator="greaterThan">
      <formula>0.05</formula>
    </cfRule>
    <cfRule type="cellIs" dxfId="55" priority="32" stopIfTrue="1" operator="greaterThan">
      <formula>0.06</formula>
    </cfRule>
    <cfRule type="cellIs" dxfId="54" priority="33" stopIfTrue="1" operator="greaterThan">
      <formula>0.05</formula>
    </cfRule>
    <cfRule type="cellIs" dxfId="53" priority="34" stopIfTrue="1" operator="greaterThan">
      <formula>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23:H30">
    <cfRule type="beginsWith" dxfId="52" priority="9" operator="beginsWith" text="months">
      <formula>LEFT(G23,LEN("months"))="months"</formula>
    </cfRule>
  </conditionalFormatting>
  <conditionalFormatting sqref="C23:C30">
    <cfRule type="cellIs" dxfId="51" priority="10" stopIfTrue="1" operator="greaterThan">
      <formula>0.2</formula>
    </cfRule>
    <cfRule type="cellIs" dxfId="50" priority="12" stopIfTrue="1" operator="greaterThan">
      <formula>30</formula>
    </cfRule>
  </conditionalFormatting>
  <conditionalFormatting sqref="C23:C30">
    <cfRule type="cellIs" dxfId="49" priority="11" stopIfTrue="1" operator="greaterThan">
      <formula>0.3</formula>
    </cfRule>
  </conditionalFormatting>
  <conditionalFormatting sqref="C36:C40">
    <cfRule type="cellIs" dxfId="48" priority="6" stopIfTrue="1" operator="greaterThan">
      <formula>0.2</formula>
    </cfRule>
    <cfRule type="cellIs" dxfId="47" priority="8" stopIfTrue="1" operator="greaterThan">
      <formula>30</formula>
    </cfRule>
  </conditionalFormatting>
  <conditionalFormatting sqref="C36:C40">
    <cfRule type="cellIs" dxfId="46" priority="7" stopIfTrue="1" operator="greaterThan">
      <formula>0.3</formula>
    </cfRule>
  </conditionalFormatting>
  <conditionalFormatting sqref="G35:H40 G42:H56">
    <cfRule type="beginsWith" dxfId="45" priority="5" operator="beginsWith" text="months">
      <formula>LEFT(G35,LEN("months"))="months"</formula>
    </cfRule>
  </conditionalFormatting>
  <conditionalFormatting sqref="C32:C34">
    <cfRule type="cellIs" dxfId="44" priority="2" stopIfTrue="1" operator="greaterThan">
      <formula>0.2</formula>
    </cfRule>
    <cfRule type="cellIs" dxfId="43" priority="4" stopIfTrue="1" operator="greaterThan">
      <formula>30</formula>
    </cfRule>
  </conditionalFormatting>
  <conditionalFormatting sqref="C32:C34">
    <cfRule type="cellIs" dxfId="42" priority="3" stopIfTrue="1" operator="greaterThan">
      <formula>0.3</formula>
    </cfRule>
  </conditionalFormatting>
  <conditionalFormatting sqref="G31:H34">
    <cfRule type="beginsWith" dxfId="41"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23:E30 E42:E56 E36:E40 E32:E34" xr:uid="{FEB01513-8B84-49E9-AFEC-EB09D7C0E22E}">
      <formula1>1</formula1>
      <formula2>12</formula2>
    </dataValidation>
    <dataValidation type="decimal" allowBlank="1" showInputMessage="1" showErrorMessage="1" errorTitle="Month Requested" error="Months requested cannot exceed 12" sqref="F23:F30 F36:F40 F32:F34" xr:uid="{6AFB502E-7AD9-4BCC-BBCF-4201CE397237}">
      <formula1>0.1</formula1>
      <formula2>12</formula2>
    </dataValidation>
    <dataValidation type="decimal" allowBlank="1" showInputMessage="1" showErrorMessage="1" errorTitle="Months Requested" error="Months requested cannot exceed 12" sqref="F42:F56" xr:uid="{B3205133-B234-42D5-AE7D-B2425B4FA363}">
      <formula1>0.1</formula1>
      <formula2>12</formula2>
    </dataValidation>
  </dataValidations>
  <pageMargins left="0.7" right="0.7" top="0.3" bottom="0.3" header="0.3" footer="0.3"/>
  <pageSetup scale="57" orientation="portrait" r:id="rId1"/>
  <ignoredErrors>
    <ignoredError sqref="B12:B13 B15:B17 G12:G13 A23:A30" unlockedFormula="1"/>
    <ignoredError sqref="G83"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452DE61-1194-485B-938B-C56475425DC9}">
          <x14:formula1>
            <xm:f>'Drop-Downs'!$A$16:$A$19</xm:f>
          </x14:formula1>
          <xm:sqref>B23:B30 B36:B40 B32:B34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T94"/>
  <sheetViews>
    <sheetView showZeros="0" zoomScale="125" zoomScaleNormal="125" zoomScalePageLayoutView="125" workbookViewId="0">
      <selection activeCell="F24" sqref="F24"/>
    </sheetView>
  </sheetViews>
  <sheetFormatPr defaultColWidth="9.140625" defaultRowHeight="14.25"/>
  <cols>
    <col min="1" max="1" width="29.28515625" style="4" customWidth="1"/>
    <col min="2" max="2" width="17.7109375" style="4" customWidth="1"/>
    <col min="3" max="3" width="15.140625" style="4" customWidth="1"/>
    <col min="4" max="4" width="13.140625" style="4" customWidth="1"/>
    <col min="5" max="5" width="16.28515625" style="4" customWidth="1"/>
    <col min="6" max="6" width="13.85546875" style="4" customWidth="1"/>
    <col min="7" max="7" width="13.28515625" style="4" customWidth="1"/>
    <col min="8" max="8" width="7.5703125" style="4" customWidth="1"/>
    <col min="9" max="9" width="10.5703125" style="4" customWidth="1"/>
    <col min="10" max="10" width="11.5703125" style="4" customWidth="1"/>
    <col min="11" max="11" width="11.28515625" style="4" customWidth="1"/>
    <col min="12" max="12" width="5.28515625" style="4" customWidth="1"/>
    <col min="13" max="13" width="3.7109375" style="36" customWidth="1"/>
    <col min="14" max="16384" width="9.140625" style="36"/>
  </cols>
  <sheetData>
    <row r="1" spans="1:20" ht="12.75">
      <c r="A1" s="418" t="s">
        <v>70</v>
      </c>
      <c r="B1" s="419"/>
      <c r="C1" s="419"/>
      <c r="D1" s="419"/>
      <c r="E1" s="419"/>
      <c r="F1" s="419"/>
      <c r="G1" s="419"/>
      <c r="H1" s="419"/>
      <c r="I1" s="419"/>
      <c r="J1" s="419"/>
      <c r="K1" s="419"/>
      <c r="L1" s="420"/>
      <c r="N1" s="333" t="s">
        <v>1</v>
      </c>
      <c r="O1" s="334"/>
      <c r="P1" s="334"/>
      <c r="Q1" s="334"/>
      <c r="R1" s="334"/>
      <c r="S1" s="334"/>
      <c r="T1" s="335"/>
    </row>
    <row r="2" spans="1:20" ht="12.75">
      <c r="A2" s="421"/>
      <c r="B2" s="422"/>
      <c r="C2" s="422"/>
      <c r="D2" s="422"/>
      <c r="E2" s="422"/>
      <c r="F2" s="422"/>
      <c r="G2" s="422"/>
      <c r="H2" s="422"/>
      <c r="I2" s="422"/>
      <c r="J2" s="422"/>
      <c r="K2" s="422"/>
      <c r="L2" s="423"/>
      <c r="N2" s="336"/>
      <c r="O2" s="337"/>
      <c r="P2" s="337"/>
      <c r="Q2" s="337"/>
      <c r="R2" s="337"/>
      <c r="S2" s="337"/>
      <c r="T2" s="338"/>
    </row>
    <row r="3" spans="1:20" ht="13.5" thickBot="1">
      <c r="A3" s="424"/>
      <c r="B3" s="425"/>
      <c r="C3" s="425"/>
      <c r="D3" s="425"/>
      <c r="E3" s="425"/>
      <c r="F3" s="425"/>
      <c r="G3" s="425"/>
      <c r="H3" s="425"/>
      <c r="I3" s="425"/>
      <c r="J3" s="425"/>
      <c r="K3" s="425"/>
      <c r="L3" s="426"/>
      <c r="N3" s="339"/>
      <c r="O3" s="340"/>
      <c r="P3" s="340"/>
      <c r="Q3" s="340"/>
      <c r="R3" s="340"/>
      <c r="S3" s="340"/>
      <c r="T3" s="341"/>
    </row>
    <row r="4" spans="1:20">
      <c r="A4" s="47"/>
      <c r="B4" s="5"/>
      <c r="C4" s="5"/>
      <c r="D4" s="5"/>
      <c r="E4" s="5"/>
      <c r="F4" s="5"/>
      <c r="G4" s="5"/>
      <c r="H4" s="5"/>
      <c r="I4" s="5"/>
      <c r="J4" s="5"/>
      <c r="K4" s="5"/>
      <c r="L4" s="48"/>
    </row>
    <row r="5" spans="1:20" ht="15">
      <c r="A5" s="77" t="s">
        <v>2</v>
      </c>
      <c r="B5" s="410">
        <f>Year1!B5</f>
        <v>0</v>
      </c>
      <c r="C5" s="410"/>
      <c r="D5" s="410"/>
      <c r="E5" s="410"/>
      <c r="F5" s="410"/>
      <c r="G5" s="410"/>
      <c r="H5" s="410"/>
      <c r="I5" s="410"/>
      <c r="J5" s="410"/>
      <c r="K5" s="410"/>
      <c r="L5" s="411"/>
    </row>
    <row r="6" spans="1:20">
      <c r="A6" s="47"/>
      <c r="B6" s="108"/>
      <c r="C6" s="108"/>
      <c r="D6" s="108"/>
      <c r="E6" s="108"/>
      <c r="F6" s="108"/>
      <c r="G6" s="108"/>
      <c r="H6" s="108"/>
      <c r="I6" s="108"/>
      <c r="J6" s="108"/>
      <c r="K6" s="108"/>
      <c r="L6" s="131"/>
    </row>
    <row r="7" spans="1:20" ht="15">
      <c r="A7" s="77" t="s">
        <v>3</v>
      </c>
      <c r="B7" s="108"/>
      <c r="C7" s="403">
        <f>Year1!C7</f>
        <v>0</v>
      </c>
      <c r="D7" s="403"/>
      <c r="E7" s="403"/>
      <c r="F7" s="403"/>
      <c r="G7" s="403"/>
      <c r="H7" s="403" t="str">
        <f>Year1!H7</f>
        <v>Select Department</v>
      </c>
      <c r="I7" s="403"/>
      <c r="J7" s="403"/>
      <c r="K7" s="342">
        <f>Year1!K7</f>
        <v>0</v>
      </c>
      <c r="L7" s="342"/>
    </row>
    <row r="8" spans="1:20" ht="15">
      <c r="A8" s="77"/>
      <c r="B8" s="108"/>
      <c r="C8" s="403">
        <f>Year1!C8</f>
        <v>0</v>
      </c>
      <c r="D8" s="403"/>
      <c r="E8" s="403"/>
      <c r="F8" s="403"/>
      <c r="G8" s="403"/>
      <c r="H8" s="403">
        <f>Year1!H8</f>
        <v>0</v>
      </c>
      <c r="I8" s="403"/>
      <c r="J8" s="403"/>
      <c r="K8" s="342">
        <f>Year1!K8</f>
        <v>0</v>
      </c>
      <c r="L8" s="342"/>
    </row>
    <row r="9" spans="1:20" ht="15">
      <c r="A9" s="77"/>
      <c r="B9" s="108"/>
      <c r="C9" s="403">
        <f>Year1!C9</f>
        <v>0</v>
      </c>
      <c r="D9" s="403"/>
      <c r="E9" s="403"/>
      <c r="F9" s="403"/>
      <c r="G9" s="403"/>
      <c r="H9" s="403">
        <f>Year1!H9</f>
        <v>0</v>
      </c>
      <c r="I9" s="403"/>
      <c r="J9" s="403"/>
      <c r="K9" s="342">
        <f>Year1!K9</f>
        <v>0</v>
      </c>
      <c r="L9" s="342"/>
    </row>
    <row r="10" spans="1:20" ht="15">
      <c r="A10" s="77"/>
      <c r="B10" s="5"/>
      <c r="C10" s="5"/>
      <c r="D10" s="5"/>
      <c r="E10" s="5"/>
      <c r="F10" s="5"/>
      <c r="G10" s="5"/>
      <c r="H10" s="5"/>
      <c r="I10" s="5"/>
      <c r="J10" s="5"/>
      <c r="K10" s="5"/>
      <c r="L10" s="48"/>
    </row>
    <row r="11" spans="1:20">
      <c r="A11" s="47"/>
      <c r="B11" s="5"/>
      <c r="C11" s="5"/>
      <c r="D11" s="5"/>
      <c r="E11" s="5"/>
      <c r="F11" s="5"/>
      <c r="G11" s="5"/>
      <c r="H11" s="5"/>
      <c r="I11" s="5"/>
      <c r="J11" s="5"/>
      <c r="K11" s="5"/>
      <c r="L11" s="48"/>
    </row>
    <row r="12" spans="1:20">
      <c r="A12" s="95" t="s">
        <v>5</v>
      </c>
      <c r="B12" s="96" t="str">
        <f>Year1!B12</f>
        <v>Select</v>
      </c>
      <c r="C12" s="416" t="s">
        <v>7</v>
      </c>
      <c r="D12" s="366"/>
      <c r="E12" s="366"/>
      <c r="F12" s="417"/>
      <c r="G12" s="96" t="str">
        <f>Year1!G12</f>
        <v>Select</v>
      </c>
      <c r="H12" s="94"/>
      <c r="I12" s="94"/>
      <c r="J12" s="375"/>
      <c r="K12" s="375"/>
      <c r="L12" s="48"/>
    </row>
    <row r="13" spans="1:20">
      <c r="A13" s="95" t="s">
        <v>9</v>
      </c>
      <c r="B13" s="96" t="str">
        <f>Year1!B13</f>
        <v>Select</v>
      </c>
      <c r="C13" s="416" t="s">
        <v>10</v>
      </c>
      <c r="D13" s="366"/>
      <c r="E13" s="366"/>
      <c r="F13" s="417"/>
      <c r="G13" s="111">
        <f>Year1!G13</f>
        <v>0</v>
      </c>
      <c r="H13" s="94"/>
      <c r="I13" s="94"/>
      <c r="J13" s="375"/>
      <c r="K13" s="375"/>
      <c r="L13" s="48"/>
    </row>
    <row r="14" spans="1:20">
      <c r="A14" s="47"/>
      <c r="B14" s="5"/>
      <c r="C14" s="375"/>
      <c r="D14" s="375"/>
      <c r="E14" s="375"/>
      <c r="F14" s="375"/>
      <c r="G14" s="375"/>
      <c r="H14" s="94"/>
      <c r="I14" s="366" t="s">
        <v>67</v>
      </c>
      <c r="J14" s="366"/>
      <c r="K14" s="221">
        <v>0.03</v>
      </c>
      <c r="L14" s="48"/>
    </row>
    <row r="15" spans="1:20">
      <c r="A15" s="95" t="s">
        <v>12</v>
      </c>
      <c r="B15" s="96" t="str">
        <f>Year1!B15</f>
        <v>No</v>
      </c>
      <c r="C15" s="5"/>
      <c r="D15" s="5"/>
      <c r="E15" s="5"/>
      <c r="F15" s="5"/>
      <c r="G15" s="5"/>
      <c r="H15" s="5"/>
      <c r="I15" s="5"/>
      <c r="J15" s="375" t="s">
        <v>68</v>
      </c>
      <c r="K15" s="375"/>
      <c r="L15" s="48"/>
    </row>
    <row r="16" spans="1:20">
      <c r="A16" s="95" t="s">
        <v>13</v>
      </c>
      <c r="B16" s="42">
        <f>Year1!B16</f>
        <v>0</v>
      </c>
      <c r="C16" s="95" t="s">
        <v>14</v>
      </c>
      <c r="D16" s="142">
        <f>IF(G83+I83+K83 &lt;&gt; 0,(I83+K83)/(G83+I83+K83),0)</f>
        <v>0</v>
      </c>
      <c r="E16" s="94"/>
      <c r="F16" s="94"/>
      <c r="G16" s="5"/>
      <c r="H16" s="5"/>
      <c r="I16" s="5"/>
      <c r="J16" s="5"/>
      <c r="K16" s="5"/>
      <c r="L16" s="48"/>
    </row>
    <row r="17" spans="1:12">
      <c r="A17" s="95" t="s">
        <v>15</v>
      </c>
      <c r="B17" s="43">
        <f>Year1!B17</f>
        <v>0</v>
      </c>
      <c r="C17" s="95" t="s">
        <v>16</v>
      </c>
      <c r="D17" s="143">
        <f>I83+K83</f>
        <v>0</v>
      </c>
      <c r="E17" s="94"/>
      <c r="F17" s="94"/>
      <c r="G17" s="5"/>
      <c r="H17" s="5"/>
      <c r="I17" s="5"/>
      <c r="J17" s="5"/>
      <c r="K17" s="5"/>
      <c r="L17" s="48"/>
    </row>
    <row r="18" spans="1:12">
      <c r="A18" s="146"/>
      <c r="B18" s="147"/>
      <c r="C18" s="50"/>
      <c r="D18" s="50"/>
      <c r="E18" s="50"/>
      <c r="F18" s="50"/>
      <c r="G18" s="50"/>
      <c r="H18" s="50"/>
      <c r="I18" s="50"/>
      <c r="J18" s="50"/>
      <c r="K18" s="50"/>
      <c r="L18" s="51"/>
    </row>
    <row r="19" spans="1:12">
      <c r="A19" s="22"/>
      <c r="L19" s="52"/>
    </row>
    <row r="20" spans="1:12">
      <c r="A20" s="283"/>
      <c r="B20" s="284"/>
      <c r="C20" s="284"/>
      <c r="D20" s="284"/>
      <c r="E20" s="284"/>
      <c r="F20" s="284"/>
      <c r="G20" s="412" t="s">
        <v>17</v>
      </c>
      <c r="H20" s="413"/>
      <c r="I20" s="412" t="s">
        <v>18</v>
      </c>
      <c r="J20" s="413"/>
      <c r="K20" s="412" t="s">
        <v>19</v>
      </c>
      <c r="L20" s="413"/>
    </row>
    <row r="21" spans="1:12" ht="30.75" customHeight="1">
      <c r="A21" s="268" t="s">
        <v>20</v>
      </c>
      <c r="B21" s="373" t="s">
        <v>21</v>
      </c>
      <c r="C21" s="270"/>
      <c r="D21" s="271"/>
      <c r="E21" s="273"/>
      <c r="F21" s="273"/>
      <c r="G21" s="37"/>
      <c r="H21" s="9"/>
      <c r="I21" s="374"/>
      <c r="J21" s="374"/>
      <c r="K21" s="374"/>
      <c r="L21" s="385"/>
    </row>
    <row r="22" spans="1:12" ht="27" customHeight="1">
      <c r="A22" s="267" t="s">
        <v>22</v>
      </c>
      <c r="B22" s="373"/>
      <c r="C22" s="269" t="s">
        <v>23</v>
      </c>
      <c r="D22" s="272" t="s">
        <v>24</v>
      </c>
      <c r="E22" s="274" t="s">
        <v>25</v>
      </c>
      <c r="F22" s="274" t="s">
        <v>26</v>
      </c>
      <c r="G22" s="38"/>
      <c r="H22" s="10"/>
      <c r="I22" s="10"/>
      <c r="J22" s="10"/>
      <c r="K22" s="10"/>
      <c r="L22" s="11"/>
    </row>
    <row r="23" spans="1:12">
      <c r="A23" s="234">
        <f>Year1!A23</f>
        <v>0</v>
      </c>
      <c r="B23" s="235"/>
      <c r="C23" s="12"/>
      <c r="D23" s="225">
        <f>'Salary Adjustment'!B19</f>
        <v>0</v>
      </c>
      <c r="E23" s="75"/>
      <c r="F23" s="262"/>
      <c r="G23" s="370">
        <f>ROUND((IF(F23&gt;E23,"months requested cannot exceed term",IF(OR(D23="",E23=""),0,(D23/E23)*F23))),0)</f>
        <v>0</v>
      </c>
      <c r="H23" s="371"/>
      <c r="I23" s="315"/>
      <c r="J23" s="317"/>
      <c r="K23" s="315"/>
      <c r="L23" s="317"/>
    </row>
    <row r="24" spans="1:12">
      <c r="A24" s="80">
        <f>Year1!A24</f>
        <v>0</v>
      </c>
      <c r="B24" s="176"/>
      <c r="C24" s="6"/>
      <c r="D24" s="226">
        <f>'Salary Adjustment'!B35</f>
        <v>0</v>
      </c>
      <c r="E24" s="76"/>
      <c r="F24" s="263"/>
      <c r="G24" s="370">
        <f t="shared" ref="G24:G30" si="0">ROUND((IF(F24&gt;E24,"months requested cannot exceed term",IF(OR(D24="",E24=""),0,(D24/E24)*F24))),0)</f>
        <v>0</v>
      </c>
      <c r="H24" s="371"/>
      <c r="I24" s="315"/>
      <c r="J24" s="317"/>
      <c r="K24" s="315"/>
      <c r="L24" s="317"/>
    </row>
    <row r="25" spans="1:12">
      <c r="A25" s="234">
        <f>Year1!A25</f>
        <v>0</v>
      </c>
      <c r="B25" s="176"/>
      <c r="C25" s="6"/>
      <c r="D25" s="226">
        <f>'Salary Adjustment'!B52</f>
        <v>0</v>
      </c>
      <c r="E25" s="76"/>
      <c r="F25" s="263"/>
      <c r="G25" s="370">
        <f t="shared" si="0"/>
        <v>0</v>
      </c>
      <c r="H25" s="371"/>
      <c r="I25" s="315"/>
      <c r="J25" s="317"/>
      <c r="K25" s="315"/>
      <c r="L25" s="317"/>
    </row>
    <row r="26" spans="1:12">
      <c r="A26" s="80">
        <f>Year1!A26</f>
        <v>0</v>
      </c>
      <c r="B26" s="176"/>
      <c r="C26" s="6"/>
      <c r="D26" s="74"/>
      <c r="E26" s="76"/>
      <c r="F26" s="263"/>
      <c r="G26" s="370">
        <f t="shared" si="0"/>
        <v>0</v>
      </c>
      <c r="H26" s="371"/>
      <c r="I26" s="315"/>
      <c r="J26" s="317"/>
      <c r="K26" s="315"/>
      <c r="L26" s="317"/>
    </row>
    <row r="27" spans="1:12">
      <c r="A27" s="234">
        <f>Year1!A27</f>
        <v>0</v>
      </c>
      <c r="B27" s="176"/>
      <c r="C27" s="6"/>
      <c r="D27" s="74"/>
      <c r="E27" s="76"/>
      <c r="F27" s="263"/>
      <c r="G27" s="370">
        <f t="shared" si="0"/>
        <v>0</v>
      </c>
      <c r="H27" s="371"/>
      <c r="I27" s="315"/>
      <c r="J27" s="317"/>
      <c r="K27" s="315"/>
      <c r="L27" s="317"/>
    </row>
    <row r="28" spans="1:12">
      <c r="A28" s="80">
        <f>Year1!A28</f>
        <v>0</v>
      </c>
      <c r="B28" s="176"/>
      <c r="C28" s="6"/>
      <c r="D28" s="74"/>
      <c r="E28" s="76"/>
      <c r="F28" s="263"/>
      <c r="G28" s="370">
        <f t="shared" si="0"/>
        <v>0</v>
      </c>
      <c r="H28" s="371"/>
      <c r="I28" s="315"/>
      <c r="J28" s="317"/>
      <c r="K28" s="315"/>
      <c r="L28" s="317"/>
    </row>
    <row r="29" spans="1:12">
      <c r="A29" s="234">
        <f>Year1!A29</f>
        <v>0</v>
      </c>
      <c r="B29" s="176"/>
      <c r="C29" s="6"/>
      <c r="D29" s="74"/>
      <c r="E29" s="76"/>
      <c r="F29" s="263"/>
      <c r="G29" s="370">
        <f t="shared" si="0"/>
        <v>0</v>
      </c>
      <c r="H29" s="371"/>
      <c r="I29" s="315"/>
      <c r="J29" s="317"/>
      <c r="K29" s="315"/>
      <c r="L29" s="317"/>
    </row>
    <row r="30" spans="1:12">
      <c r="A30" s="80">
        <f>Year1!A30</f>
        <v>0</v>
      </c>
      <c r="B30" s="176"/>
      <c r="C30" s="6"/>
      <c r="D30" s="74"/>
      <c r="E30" s="76"/>
      <c r="F30" s="263"/>
      <c r="G30" s="370">
        <f t="shared" si="0"/>
        <v>0</v>
      </c>
      <c r="H30" s="371"/>
      <c r="I30" s="363"/>
      <c r="J30" s="364"/>
      <c r="K30" s="363"/>
      <c r="L30" s="364"/>
    </row>
    <row r="31" spans="1:12" ht="28.5">
      <c r="A31" s="267" t="s">
        <v>27</v>
      </c>
      <c r="B31" s="280" t="s">
        <v>21</v>
      </c>
      <c r="C31" s="269" t="s">
        <v>23</v>
      </c>
      <c r="D31" s="276" t="s">
        <v>24</v>
      </c>
      <c r="E31" s="278" t="s">
        <v>25</v>
      </c>
      <c r="F31" s="279" t="s">
        <v>26</v>
      </c>
      <c r="G31" s="313"/>
      <c r="H31" s="314"/>
      <c r="I31" s="244"/>
      <c r="J31" s="244"/>
      <c r="K31" s="244"/>
      <c r="L31" s="245"/>
    </row>
    <row r="32" spans="1:12">
      <c r="A32" s="80"/>
      <c r="B32" s="176"/>
      <c r="C32" s="6"/>
      <c r="D32" s="74"/>
      <c r="E32" s="76"/>
      <c r="F32" s="263"/>
      <c r="G32" s="311">
        <f>ROUND((IF(F32&gt;E32,"months requested cannot exceed term",IF(OR(D32="",E32=""),0,(D32/E32)*F32))),0)</f>
        <v>0</v>
      </c>
      <c r="H32" s="312"/>
      <c r="I32" s="315"/>
      <c r="J32" s="316"/>
      <c r="K32" s="315"/>
      <c r="L32" s="317"/>
    </row>
    <row r="33" spans="1:12">
      <c r="A33" s="80"/>
      <c r="B33" s="176"/>
      <c r="C33" s="6"/>
      <c r="D33" s="74"/>
      <c r="E33" s="76"/>
      <c r="F33" s="263"/>
      <c r="G33" s="311">
        <f t="shared" ref="G33:G34" si="1">ROUND((IF(F33&gt;E33,"months requested cannot exceed term",IF(OR(D33="",E33=""),0,(D33/E33)*F33))),0)</f>
        <v>0</v>
      </c>
      <c r="H33" s="312"/>
      <c r="I33" s="93"/>
      <c r="J33" s="231"/>
      <c r="K33" s="93"/>
      <c r="L33" s="230"/>
    </row>
    <row r="34" spans="1:12">
      <c r="A34" s="80"/>
      <c r="B34" s="176"/>
      <c r="C34" s="6"/>
      <c r="D34" s="74"/>
      <c r="E34" s="76"/>
      <c r="F34" s="263"/>
      <c r="G34" s="311">
        <f t="shared" si="1"/>
        <v>0</v>
      </c>
      <c r="H34" s="312"/>
      <c r="I34" s="93"/>
      <c r="J34" s="231"/>
      <c r="K34" s="93"/>
      <c r="L34" s="230"/>
    </row>
    <row r="35" spans="1:12" ht="28.5">
      <c r="A35" s="267" t="s">
        <v>28</v>
      </c>
      <c r="B35" s="280" t="s">
        <v>21</v>
      </c>
      <c r="C35" s="269" t="s">
        <v>23</v>
      </c>
      <c r="D35" s="276" t="s">
        <v>24</v>
      </c>
      <c r="E35" s="278" t="s">
        <v>25</v>
      </c>
      <c r="F35" s="279" t="s">
        <v>26</v>
      </c>
      <c r="G35" s="313"/>
      <c r="H35" s="314"/>
      <c r="I35" s="244"/>
      <c r="J35" s="244"/>
      <c r="K35" s="244"/>
      <c r="L35" s="245"/>
    </row>
    <row r="36" spans="1:12">
      <c r="A36" s="80"/>
      <c r="B36" s="176"/>
      <c r="C36" s="6"/>
      <c r="D36" s="74"/>
      <c r="E36" s="76"/>
      <c r="F36" s="263"/>
      <c r="G36" s="311">
        <f>ROUND((IF(F36&gt;E36,"months requested cannot exceed term",IF(OR(D36="",E36=""),0,(D36/E36)*F36))),0)</f>
        <v>0</v>
      </c>
      <c r="H36" s="312"/>
      <c r="I36" s="315"/>
      <c r="J36" s="316"/>
      <c r="K36" s="315"/>
      <c r="L36" s="317"/>
    </row>
    <row r="37" spans="1:12">
      <c r="A37" s="80"/>
      <c r="B37" s="176"/>
      <c r="C37" s="6"/>
      <c r="D37" s="74"/>
      <c r="E37" s="76"/>
      <c r="F37" s="263"/>
      <c r="G37" s="311">
        <f t="shared" ref="G37:G40" si="2">ROUND((IF(F37&gt;E37,"months requested cannot exceed term",IF(OR(D37="",E37=""),0,(D37/E37)*F37))),0)</f>
        <v>0</v>
      </c>
      <c r="H37" s="312"/>
      <c r="I37" s="93"/>
      <c r="J37" s="231"/>
      <c r="K37" s="93"/>
      <c r="L37" s="230"/>
    </row>
    <row r="38" spans="1:12">
      <c r="A38" s="80"/>
      <c r="B38" s="176"/>
      <c r="C38" s="6"/>
      <c r="D38" s="74"/>
      <c r="E38" s="76"/>
      <c r="F38" s="263"/>
      <c r="G38" s="311">
        <f t="shared" si="2"/>
        <v>0</v>
      </c>
      <c r="H38" s="312"/>
      <c r="I38" s="315"/>
      <c r="J38" s="316"/>
      <c r="K38" s="315"/>
      <c r="L38" s="317"/>
    </row>
    <row r="39" spans="1:12">
      <c r="A39" s="80"/>
      <c r="B39" s="176"/>
      <c r="C39" s="6"/>
      <c r="D39" s="74"/>
      <c r="E39" s="76"/>
      <c r="F39" s="263"/>
      <c r="G39" s="311">
        <f t="shared" si="2"/>
        <v>0</v>
      </c>
      <c r="H39" s="312"/>
      <c r="I39" s="315"/>
      <c r="J39" s="316"/>
      <c r="K39" s="315"/>
      <c r="L39" s="317"/>
    </row>
    <row r="40" spans="1:12">
      <c r="A40" s="80"/>
      <c r="B40" s="176"/>
      <c r="C40" s="6"/>
      <c r="D40" s="74"/>
      <c r="E40" s="76"/>
      <c r="F40" s="263"/>
      <c r="G40" s="311">
        <f t="shared" si="2"/>
        <v>0</v>
      </c>
      <c r="H40" s="312"/>
      <c r="I40" s="315"/>
      <c r="J40" s="316"/>
      <c r="K40" s="315"/>
      <c r="L40" s="317"/>
    </row>
    <row r="41" spans="1:12" ht="28.5">
      <c r="A41" s="368"/>
      <c r="B41" s="369"/>
      <c r="C41" s="275" t="s">
        <v>29</v>
      </c>
      <c r="D41" s="276" t="s">
        <v>24</v>
      </c>
      <c r="E41" s="278" t="s">
        <v>25</v>
      </c>
      <c r="F41" s="279" t="s">
        <v>26</v>
      </c>
      <c r="G41" s="238"/>
      <c r="H41" s="238"/>
      <c r="I41" s="238"/>
      <c r="J41" s="238"/>
      <c r="K41" s="238"/>
      <c r="L41" s="239"/>
    </row>
    <row r="42" spans="1:12">
      <c r="A42" s="330" t="s">
        <v>30</v>
      </c>
      <c r="B42" s="331"/>
      <c r="C42" s="240"/>
      <c r="D42" s="240"/>
      <c r="E42" s="277"/>
      <c r="F42" s="242"/>
      <c r="G42" s="314"/>
      <c r="H42" s="314"/>
      <c r="I42" s="332"/>
      <c r="J42" s="332"/>
      <c r="K42" s="243"/>
      <c r="L42" s="233"/>
    </row>
    <row r="43" spans="1:12">
      <c r="A43" s="328" t="s">
        <v>31</v>
      </c>
      <c r="B43" s="329"/>
      <c r="C43" s="175"/>
      <c r="D43" s="249">
        <v>57300</v>
      </c>
      <c r="E43" s="236"/>
      <c r="F43" s="264"/>
      <c r="G43" s="311">
        <f>ROUND((IF(F43&gt;E43,"months requested cannot exceed term",IF(OR(D43="",E43=""),0,(D43/E43)*F43)*C43)),0)</f>
        <v>0</v>
      </c>
      <c r="H43" s="312"/>
      <c r="I43" s="322"/>
      <c r="J43" s="323"/>
      <c r="K43" s="322"/>
      <c r="L43" s="323"/>
    </row>
    <row r="44" spans="1:12">
      <c r="A44" s="324" t="s">
        <v>32</v>
      </c>
      <c r="B44" s="325"/>
      <c r="C44" s="175"/>
      <c r="D44" s="249">
        <f>D43</f>
        <v>57300</v>
      </c>
      <c r="E44" s="78"/>
      <c r="F44" s="265"/>
      <c r="G44" s="311">
        <f t="shared" ref="G44:G46" si="3">ROUND((IF(F44&gt;E44,"months requested cannot exceed term",IF(OR(D44="",E44=""),0,(D44/E44)*F44)*C44)),0)</f>
        <v>0</v>
      </c>
      <c r="H44" s="312"/>
      <c r="I44" s="315"/>
      <c r="J44" s="317"/>
      <c r="K44" s="315"/>
      <c r="L44" s="317"/>
    </row>
    <row r="45" spans="1:12">
      <c r="A45" s="324" t="s">
        <v>33</v>
      </c>
      <c r="B45" s="325"/>
      <c r="C45" s="175"/>
      <c r="D45" s="249">
        <f>D44</f>
        <v>57300</v>
      </c>
      <c r="E45" s="78"/>
      <c r="F45" s="265"/>
      <c r="G45" s="311">
        <f t="shared" si="3"/>
        <v>0</v>
      </c>
      <c r="H45" s="312"/>
      <c r="I45" s="315"/>
      <c r="J45" s="317"/>
      <c r="K45" s="315"/>
      <c r="L45" s="317"/>
    </row>
    <row r="46" spans="1:12">
      <c r="A46" s="326" t="s">
        <v>34</v>
      </c>
      <c r="B46" s="327"/>
      <c r="C46" s="175"/>
      <c r="D46" s="249">
        <f>D45</f>
        <v>57300</v>
      </c>
      <c r="E46" s="246"/>
      <c r="F46" s="266"/>
      <c r="G46" s="311">
        <f t="shared" si="3"/>
        <v>0</v>
      </c>
      <c r="H46" s="312"/>
      <c r="I46" s="363"/>
      <c r="J46" s="364"/>
      <c r="K46" s="363"/>
      <c r="L46" s="364"/>
    </row>
    <row r="47" spans="1:12">
      <c r="A47" s="330" t="s">
        <v>35</v>
      </c>
      <c r="B47" s="331"/>
      <c r="C47" s="237"/>
      <c r="D47" s="247"/>
      <c r="E47" s="241"/>
      <c r="F47" s="242"/>
      <c r="G47" s="314"/>
      <c r="H47" s="314"/>
      <c r="I47" s="332"/>
      <c r="J47" s="332"/>
      <c r="K47" s="332"/>
      <c r="L47" s="360"/>
    </row>
    <row r="48" spans="1:12">
      <c r="A48" s="328" t="s">
        <v>31</v>
      </c>
      <c r="B48" s="329"/>
      <c r="C48" s="175"/>
      <c r="D48" s="249"/>
      <c r="E48" s="236"/>
      <c r="F48" s="264"/>
      <c r="G48" s="311">
        <f>ROUND((IF(F48&gt;E48,"months requested cannot exceed term",IF(OR(D48="",E48=""),0,(D48/E48)*F48)*C48)),0)</f>
        <v>0</v>
      </c>
      <c r="H48" s="312"/>
      <c r="I48" s="322"/>
      <c r="J48" s="323"/>
      <c r="K48" s="322"/>
      <c r="L48" s="323"/>
    </row>
    <row r="49" spans="1:12">
      <c r="A49" s="324" t="s">
        <v>32</v>
      </c>
      <c r="B49" s="325"/>
      <c r="C49" s="175"/>
      <c r="D49" s="250"/>
      <c r="E49" s="78"/>
      <c r="F49" s="265"/>
      <c r="G49" s="311">
        <f t="shared" ref="G49:G51" si="4">ROUND((IF(F49&gt;E49,"months requested cannot exceed term",IF(OR(D49="",E49=""),0,(D49/E49)*F49)*C49)),0)</f>
        <v>0</v>
      </c>
      <c r="H49" s="312"/>
      <c r="I49" s="315"/>
      <c r="J49" s="317"/>
      <c r="K49" s="315"/>
      <c r="L49" s="317"/>
    </row>
    <row r="50" spans="1:12">
      <c r="A50" s="324" t="s">
        <v>33</v>
      </c>
      <c r="B50" s="325"/>
      <c r="C50" s="175"/>
      <c r="D50" s="250"/>
      <c r="E50" s="78"/>
      <c r="F50" s="265"/>
      <c r="G50" s="311">
        <f t="shared" si="4"/>
        <v>0</v>
      </c>
      <c r="H50" s="312"/>
      <c r="I50" s="315"/>
      <c r="J50" s="317"/>
      <c r="K50" s="315"/>
      <c r="L50" s="317"/>
    </row>
    <row r="51" spans="1:12">
      <c r="A51" s="326" t="s">
        <v>34</v>
      </c>
      <c r="B51" s="327"/>
      <c r="C51" s="175"/>
      <c r="D51" s="251"/>
      <c r="E51" s="246"/>
      <c r="F51" s="266"/>
      <c r="G51" s="311">
        <f t="shared" si="4"/>
        <v>0</v>
      </c>
      <c r="H51" s="312"/>
      <c r="I51" s="363"/>
      <c r="J51" s="364"/>
      <c r="K51" s="363"/>
      <c r="L51" s="364"/>
    </row>
    <row r="52" spans="1:12">
      <c r="A52" s="330" t="s">
        <v>36</v>
      </c>
      <c r="B52" s="331"/>
      <c r="C52" s="237"/>
      <c r="D52" s="247"/>
      <c r="E52" s="241"/>
      <c r="F52" s="242"/>
      <c r="G52" s="314"/>
      <c r="H52" s="314"/>
      <c r="I52" s="332"/>
      <c r="J52" s="332"/>
      <c r="K52" s="332"/>
      <c r="L52" s="360"/>
    </row>
    <row r="53" spans="1:12">
      <c r="A53" s="328" t="s">
        <v>31</v>
      </c>
      <c r="B53" s="329"/>
      <c r="C53" s="175"/>
      <c r="D53" s="249"/>
      <c r="E53" s="236"/>
      <c r="F53" s="264"/>
      <c r="G53" s="311">
        <f>ROUND((IF(F53&gt;E53,"months requested cannot exceed term",IF(OR(D53="",E53=""),0,(D53/E53)*F53)*C53)),0)</f>
        <v>0</v>
      </c>
      <c r="H53" s="312"/>
      <c r="I53" s="322"/>
      <c r="J53" s="323"/>
      <c r="K53" s="322"/>
      <c r="L53" s="323"/>
    </row>
    <row r="54" spans="1:12">
      <c r="A54" s="324" t="s">
        <v>32</v>
      </c>
      <c r="B54" s="325"/>
      <c r="C54" s="175"/>
      <c r="D54" s="250"/>
      <c r="E54" s="78"/>
      <c r="F54" s="265"/>
      <c r="G54" s="311">
        <f t="shared" ref="G54:G56" si="5">ROUND((IF(F54&gt;E54,"months requested cannot exceed term",IF(OR(D54="",E54=""),0,(D54/E54)*F54)*C54)),0)</f>
        <v>0</v>
      </c>
      <c r="H54" s="312"/>
      <c r="I54" s="315"/>
      <c r="J54" s="317"/>
      <c r="K54" s="315"/>
      <c r="L54" s="317"/>
    </row>
    <row r="55" spans="1:12">
      <c r="A55" s="324" t="s">
        <v>33</v>
      </c>
      <c r="B55" s="325"/>
      <c r="C55" s="175"/>
      <c r="D55" s="250"/>
      <c r="E55" s="78"/>
      <c r="F55" s="265"/>
      <c r="G55" s="311">
        <f t="shared" si="5"/>
        <v>0</v>
      </c>
      <c r="H55" s="312"/>
      <c r="I55" s="315"/>
      <c r="J55" s="317"/>
      <c r="K55" s="315"/>
      <c r="L55" s="317"/>
    </row>
    <row r="56" spans="1:12">
      <c r="A56" s="324" t="s">
        <v>34</v>
      </c>
      <c r="B56" s="325"/>
      <c r="C56" s="175"/>
      <c r="D56" s="251"/>
      <c r="E56" s="246"/>
      <c r="F56" s="266"/>
      <c r="G56" s="311">
        <f t="shared" si="5"/>
        <v>0</v>
      </c>
      <c r="H56" s="312"/>
      <c r="I56" s="315"/>
      <c r="J56" s="317"/>
      <c r="K56" s="315"/>
      <c r="L56" s="317"/>
    </row>
    <row r="57" spans="1:12" ht="17.25" customHeight="1">
      <c r="A57" s="376" t="s">
        <v>37</v>
      </c>
      <c r="B57" s="377"/>
      <c r="C57" s="70"/>
      <c r="D57" s="170"/>
      <c r="E57" s="170"/>
      <c r="F57" s="171"/>
      <c r="G57" s="378">
        <f>SUM(G23:H56)</f>
        <v>0</v>
      </c>
      <c r="H57" s="359"/>
      <c r="I57" s="358">
        <f>SUM(I23:J56)</f>
        <v>0</v>
      </c>
      <c r="J57" s="359"/>
      <c r="K57" s="358">
        <f>SUM(K23:L56)</f>
        <v>0</v>
      </c>
      <c r="L57" s="359"/>
    </row>
    <row r="58" spans="1:12" ht="15">
      <c r="A58" s="376" t="s">
        <v>38</v>
      </c>
      <c r="B58" s="377"/>
      <c r="C58" s="79" t="s">
        <v>39</v>
      </c>
      <c r="D58" s="252"/>
      <c r="E58" s="252"/>
      <c r="F58" s="252"/>
      <c r="G58" s="13"/>
      <c r="H58" s="13"/>
      <c r="I58" s="13"/>
      <c r="J58" s="13"/>
      <c r="K58" s="13"/>
      <c r="L58" s="14"/>
    </row>
    <row r="59" spans="1:12">
      <c r="A59" s="318" t="s">
        <v>40</v>
      </c>
      <c r="B59" s="319"/>
      <c r="C59" s="248">
        <v>0.22500000000000001</v>
      </c>
      <c r="D59" s="104"/>
      <c r="E59" s="105"/>
      <c r="F59" s="106"/>
      <c r="G59" s="320">
        <f>ROUND(((G23*C59)),0)+ROUND(((G24*C59)),0)+ROUND(((G25*C59)),0)+ROUND(((G26*C59)),0)+ROUND(((G27*C59)),0)+ROUND(((G28*C59)),0)+ROUND(((C59*G29)),0)+ROUND(((G30*C59)),0)</f>
        <v>0</v>
      </c>
      <c r="H59" s="321"/>
      <c r="I59" s="367">
        <f>SUM(I23:J46)*C59</f>
        <v>0</v>
      </c>
      <c r="J59" s="321"/>
      <c r="K59" s="367">
        <f>SUM(K23:L46)*C59</f>
        <v>0</v>
      </c>
      <c r="L59" s="321"/>
    </row>
    <row r="60" spans="1:12">
      <c r="A60" s="318" t="s">
        <v>27</v>
      </c>
      <c r="B60" s="319"/>
      <c r="C60" s="248">
        <v>0.315</v>
      </c>
      <c r="D60" s="104"/>
      <c r="E60" s="105"/>
      <c r="F60" s="106"/>
      <c r="G60" s="320">
        <f>ROUND(((G32+G33+G34+G43+G44+G45+G46)*C60),0)</f>
        <v>0</v>
      </c>
      <c r="H60" s="321"/>
      <c r="I60" s="304"/>
      <c r="J60" s="305"/>
      <c r="K60" s="304"/>
      <c r="L60" s="305"/>
    </row>
    <row r="61" spans="1:12">
      <c r="A61" s="318" t="s">
        <v>28</v>
      </c>
      <c r="B61" s="319"/>
      <c r="C61" s="109">
        <v>7.5999999999999998E-2</v>
      </c>
      <c r="D61" s="104"/>
      <c r="E61" s="105"/>
      <c r="F61" s="106"/>
      <c r="G61" s="320">
        <f>ROUND((SUM(G36:H40)*C61),0)</f>
        <v>0</v>
      </c>
      <c r="H61" s="321"/>
      <c r="I61" s="355">
        <f>SUM(I48:J51)*C61</f>
        <v>0</v>
      </c>
      <c r="J61" s="356"/>
      <c r="K61" s="355">
        <f>SUM(K48:L51)*C61</f>
        <v>0</v>
      </c>
      <c r="L61" s="356"/>
    </row>
    <row r="62" spans="1:12">
      <c r="A62" s="318" t="s">
        <v>35</v>
      </c>
      <c r="B62" s="319"/>
      <c r="C62" s="109">
        <v>0.09</v>
      </c>
      <c r="D62" s="104"/>
      <c r="E62" s="105"/>
      <c r="F62" s="106"/>
      <c r="G62" s="320">
        <f>ROUND((SUM(G48:H51)*C62),0)</f>
        <v>0</v>
      </c>
      <c r="H62" s="321"/>
      <c r="I62" s="303"/>
      <c r="J62" s="302"/>
      <c r="K62" s="303"/>
      <c r="L62" s="302"/>
    </row>
    <row r="63" spans="1:12">
      <c r="A63" s="318" t="s">
        <v>41</v>
      </c>
      <c r="B63" s="319"/>
      <c r="C63" s="306">
        <v>0.02</v>
      </c>
      <c r="D63" s="104"/>
      <c r="E63" s="105"/>
      <c r="F63" s="106"/>
      <c r="G63" s="320">
        <f>ROUND((SUM(G53:H56)*C63),0)</f>
        <v>0</v>
      </c>
      <c r="H63" s="321"/>
      <c r="I63" s="303"/>
      <c r="J63" s="302"/>
      <c r="K63" s="303"/>
      <c r="L63" s="302"/>
    </row>
    <row r="64" spans="1:12" ht="15">
      <c r="A64" s="388" t="s">
        <v>42</v>
      </c>
      <c r="B64" s="389"/>
      <c r="C64" s="406"/>
      <c r="D64" s="105"/>
      <c r="E64" s="105"/>
      <c r="F64" s="106"/>
      <c r="G64" s="357">
        <f>SUM(G59:H63)</f>
        <v>0</v>
      </c>
      <c r="H64" s="356"/>
      <c r="I64" s="303"/>
      <c r="J64" s="302"/>
      <c r="K64" s="303"/>
      <c r="L64" s="302"/>
    </row>
    <row r="65" spans="1:12" ht="15">
      <c r="A65" s="381" t="s">
        <v>43</v>
      </c>
      <c r="B65" s="382"/>
      <c r="C65" s="407"/>
      <c r="D65" s="5"/>
      <c r="E65" s="5"/>
      <c r="F65" s="5"/>
      <c r="G65" s="355">
        <f>SUM(G57:H63)</f>
        <v>0</v>
      </c>
      <c r="H65" s="356"/>
      <c r="I65" s="429">
        <f>SUM(I57:J61)</f>
        <v>0</v>
      </c>
      <c r="J65" s="430"/>
      <c r="K65" s="429">
        <f>SUM(K57:L61)</f>
        <v>0</v>
      </c>
      <c r="L65" s="430"/>
    </row>
    <row r="66" spans="1:12" ht="15">
      <c r="A66" s="381" t="s">
        <v>44</v>
      </c>
      <c r="B66" s="382"/>
      <c r="C66" s="407"/>
      <c r="D66" s="5"/>
      <c r="E66" s="5"/>
      <c r="F66" s="5"/>
      <c r="G66" s="409">
        <f>SUM(G67:H68)</f>
        <v>0</v>
      </c>
      <c r="H66" s="409"/>
      <c r="I66" s="357">
        <f t="shared" ref="I66" si="6">SUM(I67:J68)</f>
        <v>0</v>
      </c>
      <c r="J66" s="356"/>
      <c r="K66" s="357">
        <f t="shared" ref="K66" si="7">SUM(K67:L68)</f>
        <v>0</v>
      </c>
      <c r="L66" s="356"/>
    </row>
    <row r="67" spans="1:12">
      <c r="A67" s="318" t="s">
        <v>45</v>
      </c>
      <c r="B67" s="319"/>
      <c r="C67" s="407"/>
      <c r="D67" s="5"/>
      <c r="E67" s="5"/>
      <c r="F67" s="5"/>
      <c r="G67" s="315"/>
      <c r="H67" s="317"/>
      <c r="I67" s="315"/>
      <c r="J67" s="317"/>
      <c r="K67" s="315"/>
      <c r="L67" s="317"/>
    </row>
    <row r="68" spans="1:12">
      <c r="A68" s="318" t="s">
        <v>46</v>
      </c>
      <c r="B68" s="319"/>
      <c r="C68" s="407"/>
      <c r="D68" s="5"/>
      <c r="E68" s="5"/>
      <c r="F68" s="5"/>
      <c r="G68" s="315"/>
      <c r="H68" s="317"/>
      <c r="I68" s="315"/>
      <c r="J68" s="317"/>
      <c r="K68" s="315"/>
      <c r="L68" s="317"/>
    </row>
    <row r="69" spans="1:12" ht="15">
      <c r="A69" s="381" t="s">
        <v>47</v>
      </c>
      <c r="B69" s="382"/>
      <c r="C69" s="407"/>
      <c r="D69" s="5"/>
      <c r="E69" s="5"/>
      <c r="F69" s="5"/>
      <c r="G69" s="316"/>
      <c r="H69" s="317"/>
      <c r="I69" s="315"/>
      <c r="J69" s="317"/>
      <c r="K69" s="315"/>
      <c r="L69" s="317"/>
    </row>
    <row r="70" spans="1:12" ht="15">
      <c r="A70" s="381" t="s">
        <v>48</v>
      </c>
      <c r="B70" s="382"/>
      <c r="C70" s="407"/>
      <c r="D70" s="5"/>
      <c r="E70" s="5"/>
      <c r="F70" s="5"/>
      <c r="G70" s="316"/>
      <c r="H70" s="317"/>
      <c r="I70" s="315"/>
      <c r="J70" s="317"/>
      <c r="K70" s="315"/>
      <c r="L70" s="317"/>
    </row>
    <row r="71" spans="1:12" ht="15">
      <c r="A71" s="381" t="s">
        <v>49</v>
      </c>
      <c r="B71" s="382"/>
      <c r="C71" s="407"/>
      <c r="D71" s="5"/>
      <c r="E71" s="5"/>
      <c r="F71" s="5"/>
      <c r="G71" s="16"/>
      <c r="H71" s="16"/>
      <c r="I71" s="19"/>
      <c r="J71" s="19"/>
      <c r="K71" s="19"/>
      <c r="L71" s="20"/>
    </row>
    <row r="72" spans="1:12">
      <c r="A72" s="318" t="s">
        <v>50</v>
      </c>
      <c r="B72" s="319"/>
      <c r="C72" s="407"/>
      <c r="D72" s="5"/>
      <c r="E72" s="5"/>
      <c r="F72" s="5"/>
      <c r="G72" s="357">
        <f>SUM(C88:C94)</f>
        <v>0</v>
      </c>
      <c r="H72" s="356"/>
      <c r="I72" s="427"/>
      <c r="J72" s="428"/>
      <c r="K72" s="427"/>
      <c r="L72" s="428"/>
    </row>
    <row r="73" spans="1:12">
      <c r="A73" s="318" t="s">
        <v>51</v>
      </c>
      <c r="B73" s="319"/>
      <c r="C73" s="407"/>
      <c r="D73" s="5"/>
      <c r="E73" s="5"/>
      <c r="F73" s="5"/>
      <c r="G73" s="316"/>
      <c r="H73" s="317"/>
      <c r="I73" s="315"/>
      <c r="J73" s="317"/>
      <c r="K73" s="315"/>
      <c r="L73" s="317"/>
    </row>
    <row r="74" spans="1:12">
      <c r="A74" s="318" t="s">
        <v>52</v>
      </c>
      <c r="B74" s="319"/>
      <c r="C74" s="407"/>
      <c r="D74" s="5"/>
      <c r="E74" s="5"/>
      <c r="F74" s="5"/>
      <c r="G74" s="316"/>
      <c r="H74" s="317"/>
      <c r="I74" s="315"/>
      <c r="J74" s="317"/>
      <c r="K74" s="315"/>
      <c r="L74" s="317"/>
    </row>
    <row r="75" spans="1:12" ht="15">
      <c r="A75" s="381" t="s">
        <v>69</v>
      </c>
      <c r="B75" s="382"/>
      <c r="C75" s="407"/>
      <c r="D75" s="5"/>
      <c r="E75" s="5"/>
      <c r="F75" s="5"/>
      <c r="G75" s="316"/>
      <c r="H75" s="317"/>
      <c r="I75" s="315"/>
      <c r="J75" s="317"/>
      <c r="K75" s="315"/>
      <c r="L75" s="317"/>
    </row>
    <row r="76" spans="1:12" ht="15">
      <c r="A76" s="381" t="s">
        <v>54</v>
      </c>
      <c r="B76" s="392"/>
      <c r="C76" s="407"/>
      <c r="D76" s="5"/>
      <c r="E76" s="5"/>
      <c r="F76" s="5"/>
      <c r="G76" s="316"/>
      <c r="H76" s="317"/>
      <c r="I76" s="315"/>
      <c r="J76" s="317"/>
      <c r="K76" s="315"/>
      <c r="L76" s="317"/>
    </row>
    <row r="77" spans="1:12" ht="15">
      <c r="A77" s="381" t="s">
        <v>55</v>
      </c>
      <c r="B77" s="382"/>
      <c r="C77" s="407"/>
      <c r="D77" s="5"/>
      <c r="E77" s="5"/>
      <c r="F77" s="5"/>
      <c r="G77" s="316"/>
      <c r="H77" s="317"/>
      <c r="I77" s="315"/>
      <c r="J77" s="317"/>
      <c r="K77" s="315"/>
      <c r="L77" s="317"/>
    </row>
    <row r="78" spans="1:12" ht="15">
      <c r="A78" s="381" t="s">
        <v>56</v>
      </c>
      <c r="B78" s="382"/>
      <c r="C78" s="407"/>
      <c r="D78" s="5"/>
      <c r="E78" s="5"/>
      <c r="F78" s="5"/>
      <c r="G78" s="316"/>
      <c r="H78" s="317"/>
      <c r="I78" s="315"/>
      <c r="J78" s="317"/>
      <c r="K78" s="315"/>
      <c r="L78" s="317"/>
    </row>
    <row r="79" spans="1:12" ht="15">
      <c r="A79" s="381" t="s">
        <v>57</v>
      </c>
      <c r="B79" s="382"/>
      <c r="C79" s="408"/>
      <c r="D79" s="50"/>
      <c r="E79" s="50"/>
      <c r="F79" s="50"/>
      <c r="G79" s="355">
        <f>G65+G66+G69+G70+G72+G73+G74+G75+G76+G77+G78</f>
        <v>0</v>
      </c>
      <c r="H79" s="356"/>
      <c r="I79" s="357">
        <f t="shared" ref="I79" si="8">I65+I66+I69+I70+I72+I73+I74+I75+I76+I77+I78</f>
        <v>0</v>
      </c>
      <c r="J79" s="356"/>
      <c r="K79" s="357">
        <f t="shared" ref="K79" si="9">K65+K66+K69+K70+K72+K73+K74+K75+K76+K77+K78</f>
        <v>0</v>
      </c>
      <c r="L79" s="356"/>
    </row>
    <row r="80" spans="1:12" ht="15">
      <c r="A80" s="281"/>
      <c r="B80" s="282"/>
      <c r="C80" s="15" t="s">
        <v>58</v>
      </c>
      <c r="D80" s="79"/>
      <c r="E80" s="79"/>
      <c r="F80" s="79"/>
      <c r="G80" s="18"/>
      <c r="H80" s="19"/>
      <c r="I80" s="19"/>
      <c r="J80" s="19"/>
      <c r="K80" s="19"/>
      <c r="L80" s="20"/>
    </row>
    <row r="81" spans="1:12" ht="15">
      <c r="A81" s="381" t="s">
        <v>59</v>
      </c>
      <c r="B81" s="382"/>
      <c r="C81" s="164">
        <f>IF(OR(B12="Select",B13="Select",G12="Select"),0,IF((AND(B12="Research",B13="On Campus",G12="No")),52%,IF((AND(B12="Instruction",B13="On Campus", G12="No")),56%,IF((AND(B12="Other",B13="On Campus", G12="No")),32.5%,IF(AND(B13="Off Campus",G12="No"),26%,IF(G12="Yes",G13))))))</f>
        <v>0</v>
      </c>
      <c r="D81" s="165"/>
      <c r="E81" s="165"/>
      <c r="F81" s="165"/>
      <c r="G81" s="355">
        <f>ROUND((C81*B82),0)</f>
        <v>0</v>
      </c>
      <c r="H81" s="356"/>
      <c r="I81" s="355">
        <f>C81*I79</f>
        <v>0</v>
      </c>
      <c r="J81" s="356"/>
      <c r="K81" s="355">
        <f>C81*K79</f>
        <v>0</v>
      </c>
      <c r="L81" s="356"/>
    </row>
    <row r="82" spans="1:12">
      <c r="A82" s="61" t="s">
        <v>60</v>
      </c>
      <c r="B82" s="168">
        <f>IF(AND(G12="No",(Year1!G72+Year2!G72+Year3!G72)&lt;=25000),G79-G75-G76-G77,IF(AND(G12="No",(Year1!G72+Year2!G72+Year3!G72)&gt;25000),G79-G72+SUM(G88:G94)-G75-G76-G77,IF((G12="Yes"),G79,)))</f>
        <v>0</v>
      </c>
      <c r="C82" s="44"/>
      <c r="D82" s="45"/>
      <c r="E82" s="45"/>
      <c r="F82" s="46"/>
      <c r="G82" s="19"/>
      <c r="H82" s="19"/>
      <c r="I82" s="19"/>
      <c r="J82" s="19"/>
      <c r="K82" s="19"/>
      <c r="L82" s="20"/>
    </row>
    <row r="83" spans="1:12" ht="15">
      <c r="A83" s="376" t="s">
        <v>61</v>
      </c>
      <c r="B83" s="377"/>
      <c r="C83" s="73"/>
      <c r="D83" s="166"/>
      <c r="E83" s="166"/>
      <c r="F83" s="167"/>
      <c r="G83" s="357">
        <f>G79+G81</f>
        <v>0</v>
      </c>
      <c r="H83" s="356"/>
      <c r="I83" s="355">
        <f>I79+I81</f>
        <v>0</v>
      </c>
      <c r="J83" s="356"/>
      <c r="K83" s="355">
        <f>K79+K81</f>
        <v>0</v>
      </c>
      <c r="L83" s="356"/>
    </row>
    <row r="84" spans="1:12">
      <c r="A84" s="283"/>
      <c r="B84" s="284"/>
      <c r="L84" s="52"/>
    </row>
    <row r="85" spans="1:12">
      <c r="A85" s="283"/>
      <c r="B85" s="284"/>
      <c r="L85" s="52"/>
    </row>
    <row r="86" spans="1:12">
      <c r="A86" s="431" t="s">
        <v>62</v>
      </c>
      <c r="B86" s="432"/>
      <c r="C86" s="24"/>
      <c r="D86" s="24"/>
      <c r="E86" s="24"/>
      <c r="F86" s="24"/>
      <c r="G86" s="24"/>
      <c r="L86" s="52"/>
    </row>
    <row r="87" spans="1:12">
      <c r="A87" s="292" t="s">
        <v>63</v>
      </c>
      <c r="B87" s="291"/>
      <c r="C87" s="286" t="s">
        <v>64</v>
      </c>
      <c r="D87" s="290"/>
      <c r="E87" s="290"/>
      <c r="F87" s="290"/>
      <c r="G87" s="71" t="s">
        <v>65</v>
      </c>
      <c r="H87" s="44"/>
      <c r="I87" s="45"/>
      <c r="J87" s="45"/>
      <c r="K87" s="45"/>
      <c r="L87" s="46"/>
    </row>
    <row r="88" spans="1:12">
      <c r="A88" s="386"/>
      <c r="B88" s="387"/>
      <c r="C88" s="310"/>
      <c r="D88" s="87"/>
      <c r="E88" s="88"/>
      <c r="F88" s="89"/>
      <c r="G88" s="83">
        <f>IF(AND(C88&gt;0,Year1!C88+Year2!C88+Year3!C88&gt;25000),(25000-(Year1!G88+Year2!G88)),C88)</f>
        <v>0</v>
      </c>
      <c r="H88" s="47"/>
      <c r="I88" s="5"/>
      <c r="J88" s="5"/>
      <c r="K88" s="5"/>
      <c r="L88" s="48"/>
    </row>
    <row r="89" spans="1:12">
      <c r="A89" s="386"/>
      <c r="B89" s="387"/>
      <c r="C89" s="310"/>
      <c r="D89" s="90"/>
      <c r="E89" s="86"/>
      <c r="F89" s="91"/>
      <c r="G89" s="83">
        <f>IF(AND(C89&gt;0,Year1!C89+Year2!C89+Year3!C89&gt;25000),(25000-(Year1!G89+Year2!G89)),C89)</f>
        <v>0</v>
      </c>
      <c r="H89" s="47"/>
      <c r="I89" s="5"/>
      <c r="J89" s="5"/>
      <c r="K89" s="5"/>
      <c r="L89" s="48"/>
    </row>
    <row r="90" spans="1:12">
      <c r="A90" s="386"/>
      <c r="B90" s="387"/>
      <c r="C90" s="310"/>
      <c r="D90" s="90"/>
      <c r="E90" s="86"/>
      <c r="F90" s="91"/>
      <c r="G90" s="83">
        <f>IF(AND(C90&gt;0,Year1!C90+Year2!C90+Year3!C90&gt;25000),(25000-(Year1!G90+Year2!G90)),C90)</f>
        <v>0</v>
      </c>
      <c r="H90" s="47"/>
      <c r="I90" s="5"/>
      <c r="J90" s="5"/>
      <c r="K90" s="5"/>
      <c r="L90" s="48"/>
    </row>
    <row r="91" spans="1:12">
      <c r="A91" s="386"/>
      <c r="B91" s="387"/>
      <c r="C91" s="310"/>
      <c r="D91" s="90"/>
      <c r="E91" s="86"/>
      <c r="F91" s="91"/>
      <c r="G91" s="83">
        <f>IF(AND(C91&gt;0,Year1!C91+Year2!C91+Year3!C91&gt;25000),(25000-(Year1!G91+Year2!G91)),C91)</f>
        <v>0</v>
      </c>
      <c r="H91" s="47"/>
      <c r="I91" s="5"/>
      <c r="J91" s="5"/>
      <c r="K91" s="5"/>
      <c r="L91" s="48"/>
    </row>
    <row r="92" spans="1:12">
      <c r="A92" s="390"/>
      <c r="B92" s="391"/>
      <c r="C92" s="310"/>
      <c r="D92" s="30"/>
      <c r="E92" s="31"/>
      <c r="F92" s="32"/>
      <c r="G92" s="83">
        <f>IF(AND(C92&gt;0,Year1!C92+Year2!C92+Year3!C92&gt;25000),(25000-(Year1!G92+Year2!G92)),C92)</f>
        <v>0</v>
      </c>
      <c r="H92" s="47"/>
      <c r="I92" s="5"/>
      <c r="J92" s="5"/>
      <c r="K92" s="5"/>
      <c r="L92" s="48"/>
    </row>
    <row r="93" spans="1:12">
      <c r="A93" s="390"/>
      <c r="B93" s="391"/>
      <c r="C93" s="310"/>
      <c r="D93" s="30"/>
      <c r="E93" s="31"/>
      <c r="F93" s="32"/>
      <c r="G93" s="83">
        <f>IF(AND(C93&gt;0,Year1!C93+Year2!C93+Year3!C93&gt;25000),(25000-(Year1!G93+Year2!G93)),C93)</f>
        <v>0</v>
      </c>
      <c r="H93" s="47"/>
      <c r="I93" s="5"/>
      <c r="J93" s="5"/>
      <c r="K93" s="5"/>
      <c r="L93" s="48"/>
    </row>
    <row r="94" spans="1:12">
      <c r="A94" s="390"/>
      <c r="B94" s="391"/>
      <c r="C94" s="310"/>
      <c r="D94" s="33"/>
      <c r="E94" s="34"/>
      <c r="F94" s="35"/>
      <c r="G94" s="83">
        <f>IF(AND(C94&gt;0,Year1!C94+Year2!C94+Year3!C94&gt;25000),(25000-(Year1!G94+Year2!G94)),C94)</f>
        <v>0</v>
      </c>
      <c r="H94" s="49"/>
      <c r="I94" s="50"/>
      <c r="J94" s="50"/>
      <c r="K94" s="50"/>
      <c r="L94" s="51"/>
    </row>
  </sheetData>
  <sheetProtection algorithmName="SHA-512" hashValue="iFGzEohHQOxG7aM1RYQKdfmvya4HqJ5m2Oio0GzI2dc8uaAiNLeZvVk7WTg1nG0Rj1reGXIeDKpMm0G/X7gktw==" saltValue="FX3NM2/dYqQCJikCiudL0A==" spinCount="100000" sheet="1" objects="1" scenarios="1" selectLockedCells="1"/>
  <mergeCells count="224">
    <mergeCell ref="A93:B93"/>
    <mergeCell ref="A94:B94"/>
    <mergeCell ref="A90:B90"/>
    <mergeCell ref="A91:B91"/>
    <mergeCell ref="A92:B92"/>
    <mergeCell ref="A86:B86"/>
    <mergeCell ref="A88:B88"/>
    <mergeCell ref="A89:B89"/>
    <mergeCell ref="A41:B41"/>
    <mergeCell ref="A42:B42"/>
    <mergeCell ref="A57:B57"/>
    <mergeCell ref="A81:B81"/>
    <mergeCell ref="A74:B74"/>
    <mergeCell ref="A69:B69"/>
    <mergeCell ref="A71:B71"/>
    <mergeCell ref="A65:B65"/>
    <mergeCell ref="A53:B53"/>
    <mergeCell ref="A54:B54"/>
    <mergeCell ref="A55:B55"/>
    <mergeCell ref="A56:B56"/>
    <mergeCell ref="A47:B47"/>
    <mergeCell ref="A75:B75"/>
    <mergeCell ref="A83:B83"/>
    <mergeCell ref="A68:B68"/>
    <mergeCell ref="B5:L5"/>
    <mergeCell ref="J12:K12"/>
    <mergeCell ref="J13:K13"/>
    <mergeCell ref="C14:G14"/>
    <mergeCell ref="I14:J14"/>
    <mergeCell ref="G20:H20"/>
    <mergeCell ref="I20:J20"/>
    <mergeCell ref="K20:L20"/>
    <mergeCell ref="J15:K15"/>
    <mergeCell ref="C12:F12"/>
    <mergeCell ref="C13:F13"/>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G47:H47"/>
    <mergeCell ref="I47:J47"/>
    <mergeCell ref="K47:L47"/>
    <mergeCell ref="A52:B52"/>
    <mergeCell ref="G52:H52"/>
    <mergeCell ref="I52:J52"/>
    <mergeCell ref="K52:L52"/>
    <mergeCell ref="A43:B43"/>
    <mergeCell ref="A44:B44"/>
    <mergeCell ref="A45:B45"/>
    <mergeCell ref="A46:B46"/>
    <mergeCell ref="A48:B48"/>
    <mergeCell ref="A49:B49"/>
    <mergeCell ref="A50:B50"/>
    <mergeCell ref="A51:B51"/>
    <mergeCell ref="G43:H43"/>
    <mergeCell ref="G44:H44"/>
    <mergeCell ref="G45:H45"/>
    <mergeCell ref="G46:H46"/>
    <mergeCell ref="G48:H48"/>
    <mergeCell ref="G49:H49"/>
    <mergeCell ref="I46:J46"/>
    <mergeCell ref="K46:L46"/>
    <mergeCell ref="I48:J48"/>
    <mergeCell ref="A60:B60"/>
    <mergeCell ref="G60:H60"/>
    <mergeCell ref="A61:B61"/>
    <mergeCell ref="G61:H61"/>
    <mergeCell ref="I61:J61"/>
    <mergeCell ref="K61:L61"/>
    <mergeCell ref="A70:B70"/>
    <mergeCell ref="I66:J66"/>
    <mergeCell ref="K66:L66"/>
    <mergeCell ref="K69:L69"/>
    <mergeCell ref="G65:H65"/>
    <mergeCell ref="I65:J65"/>
    <mergeCell ref="G70:H70"/>
    <mergeCell ref="I70:J70"/>
    <mergeCell ref="K70:L70"/>
    <mergeCell ref="G69:H69"/>
    <mergeCell ref="A72:B72"/>
    <mergeCell ref="G72:H72"/>
    <mergeCell ref="I72:J72"/>
    <mergeCell ref="K72:L72"/>
    <mergeCell ref="K65:L65"/>
    <mergeCell ref="A66:B66"/>
    <mergeCell ref="G66:H66"/>
    <mergeCell ref="G74:H74"/>
    <mergeCell ref="A73:B73"/>
    <mergeCell ref="G73:H73"/>
    <mergeCell ref="I73:J73"/>
    <mergeCell ref="K73:L73"/>
    <mergeCell ref="I74:J74"/>
    <mergeCell ref="K74:L74"/>
    <mergeCell ref="K81:L81"/>
    <mergeCell ref="A76:B76"/>
    <mergeCell ref="G76:H76"/>
    <mergeCell ref="I76:J76"/>
    <mergeCell ref="K76:L76"/>
    <mergeCell ref="A77:B77"/>
    <mergeCell ref="G77:H77"/>
    <mergeCell ref="I77:J77"/>
    <mergeCell ref="K77:L77"/>
    <mergeCell ref="G78:H78"/>
    <mergeCell ref="I78:J78"/>
    <mergeCell ref="K78:L78"/>
    <mergeCell ref="G75:H75"/>
    <mergeCell ref="I69:J69"/>
    <mergeCell ref="A1:L3"/>
    <mergeCell ref="N1:T3"/>
    <mergeCell ref="K32:L32"/>
    <mergeCell ref="B21:B22"/>
    <mergeCell ref="G28:H28"/>
    <mergeCell ref="I28:J28"/>
    <mergeCell ref="K28:L28"/>
    <mergeCell ref="G29:H29"/>
    <mergeCell ref="I29:J29"/>
    <mergeCell ref="K29:L29"/>
    <mergeCell ref="G30:H30"/>
    <mergeCell ref="I30:J30"/>
    <mergeCell ref="K30:L30"/>
    <mergeCell ref="G31:H31"/>
    <mergeCell ref="G32:H32"/>
    <mergeCell ref="G34:H34"/>
    <mergeCell ref="G35:H35"/>
    <mergeCell ref="G36:H36"/>
    <mergeCell ref="G37:H37"/>
    <mergeCell ref="G39:H39"/>
    <mergeCell ref="G40:H40"/>
    <mergeCell ref="A59:B59"/>
    <mergeCell ref="G59:H59"/>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G81:H81"/>
    <mergeCell ref="I81:J81"/>
    <mergeCell ref="G42:H42"/>
    <mergeCell ref="I42:J42"/>
    <mergeCell ref="I32:J32"/>
    <mergeCell ref="I36:J36"/>
    <mergeCell ref="K36:L36"/>
    <mergeCell ref="I44:J44"/>
    <mergeCell ref="K44:L44"/>
    <mergeCell ref="I45:J45"/>
    <mergeCell ref="K45:L45"/>
    <mergeCell ref="I39:J39"/>
    <mergeCell ref="K39:L39"/>
    <mergeCell ref="I40:J40"/>
    <mergeCell ref="K40:L40"/>
    <mergeCell ref="I43:J43"/>
    <mergeCell ref="K43:L43"/>
    <mergeCell ref="K49:L49"/>
    <mergeCell ref="I56:J56"/>
    <mergeCell ref="K56:L56"/>
    <mergeCell ref="I67:J67"/>
    <mergeCell ref="K67:L67"/>
    <mergeCell ref="I68:J68"/>
    <mergeCell ref="K68:L68"/>
    <mergeCell ref="I50:J50"/>
    <mergeCell ref="K50:L50"/>
    <mergeCell ref="I51:J51"/>
    <mergeCell ref="K51:L51"/>
    <mergeCell ref="I53:J53"/>
    <mergeCell ref="K53:L53"/>
    <mergeCell ref="I54:J54"/>
    <mergeCell ref="K54:L54"/>
    <mergeCell ref="I55:J55"/>
    <mergeCell ref="K55:L55"/>
    <mergeCell ref="I57:J57"/>
    <mergeCell ref="K57:L57"/>
    <mergeCell ref="I59:J59"/>
    <mergeCell ref="K59:L59"/>
    <mergeCell ref="G33:H33"/>
    <mergeCell ref="G38:H38"/>
    <mergeCell ref="I38:J38"/>
    <mergeCell ref="K38:L38"/>
    <mergeCell ref="A63:B63"/>
    <mergeCell ref="G63:H63"/>
    <mergeCell ref="C64:C79"/>
    <mergeCell ref="A67:B67"/>
    <mergeCell ref="G67:H67"/>
    <mergeCell ref="G68:H68"/>
    <mergeCell ref="G50:H50"/>
    <mergeCell ref="G51:H51"/>
    <mergeCell ref="G53:H53"/>
    <mergeCell ref="G54:H54"/>
    <mergeCell ref="G55:H55"/>
    <mergeCell ref="G56:H56"/>
    <mergeCell ref="G57:H57"/>
    <mergeCell ref="A58:B58"/>
    <mergeCell ref="A62:B62"/>
    <mergeCell ref="G62:H62"/>
    <mergeCell ref="A64:B64"/>
    <mergeCell ref="G64:H64"/>
    <mergeCell ref="K48:L48"/>
    <mergeCell ref="I49:J49"/>
  </mergeCells>
  <conditionalFormatting sqref="K14">
    <cfRule type="cellIs" dxfId="40" priority="31"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23:H30 G42:H56">
    <cfRule type="beginsWith" dxfId="39" priority="9" operator="beginsWith" text="months">
      <formula>LEFT(G23,LEN("months"))="months"</formula>
    </cfRule>
  </conditionalFormatting>
  <conditionalFormatting sqref="C23:C30">
    <cfRule type="cellIs" dxfId="38" priority="10" stopIfTrue="1" operator="greaterThan">
      <formula>0.2</formula>
    </cfRule>
    <cfRule type="cellIs" dxfId="37" priority="12" stopIfTrue="1" operator="greaterThan">
      <formula>30</formula>
    </cfRule>
  </conditionalFormatting>
  <conditionalFormatting sqref="C23:C30">
    <cfRule type="cellIs" dxfId="36" priority="11" stopIfTrue="1" operator="greaterThan">
      <formula>0.3</formula>
    </cfRule>
  </conditionalFormatting>
  <conditionalFormatting sqref="C36:C40">
    <cfRule type="cellIs" dxfId="35" priority="6" stopIfTrue="1" operator="greaterThan">
      <formula>0.2</formula>
    </cfRule>
    <cfRule type="cellIs" dxfId="34" priority="8" stopIfTrue="1" operator="greaterThan">
      <formula>30</formula>
    </cfRule>
  </conditionalFormatting>
  <conditionalFormatting sqref="C36:C40">
    <cfRule type="cellIs" dxfId="33" priority="7" stopIfTrue="1" operator="greaterThan">
      <formula>0.3</formula>
    </cfRule>
  </conditionalFormatting>
  <conditionalFormatting sqref="G35:H40">
    <cfRule type="beginsWith" dxfId="32" priority="5" operator="beginsWith" text="months">
      <formula>LEFT(G35,LEN("months"))="months"</formula>
    </cfRule>
  </conditionalFormatting>
  <conditionalFormatting sqref="C32:C34">
    <cfRule type="cellIs" dxfId="31" priority="2" stopIfTrue="1" operator="greaterThan">
      <formula>0.2</formula>
    </cfRule>
    <cfRule type="cellIs" dxfId="30" priority="4" stopIfTrue="1" operator="greaterThan">
      <formula>30</formula>
    </cfRule>
  </conditionalFormatting>
  <conditionalFormatting sqref="C32:C34">
    <cfRule type="cellIs" dxfId="29" priority="3" stopIfTrue="1" operator="greaterThan">
      <formula>0.3</formula>
    </cfRule>
  </conditionalFormatting>
  <conditionalFormatting sqref="G31:H34">
    <cfRule type="beginsWith" dxfId="28"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8D533A23-6A61-4AF4-82F5-EBFE5DBE561D}">
      <formula1>1</formula1>
      <formula2>12</formula2>
    </dataValidation>
    <dataValidation type="decimal" allowBlank="1" showInputMessage="1" showErrorMessage="1" errorTitle="Months Requested" error="Months requested cannot exceed 12" sqref="F42:F56" xr:uid="{4D21E605-9FFC-417E-84F7-9DF9B89E7D01}">
      <formula1>0.1</formula1>
      <formula2>12</formula2>
    </dataValidation>
    <dataValidation type="decimal" allowBlank="1" showInputMessage="1" showErrorMessage="1" errorTitle="Month Requested" error="Months requested cannot exceed 12" sqref="F23:F30 F36:F40 F32:F34" xr:uid="{3DAAD379-288A-4A3D-B170-DF1D7457BFCB}">
      <formula1>0.1</formula1>
      <formula2>12</formula2>
    </dataValidation>
  </dataValidations>
  <pageMargins left="0.7" right="0.7" top="0.3" bottom="0.3" header="0.3" footer="0.3"/>
  <pageSetup scale="58" orientation="portrait" r:id="rId1"/>
  <ignoredErrors>
    <ignoredError sqref="B12:B13 B15:B17 G12:G13 A23 A24:A30"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8AC9E75-3C18-42DB-8D47-4156A30B9B41}">
          <x14:formula1>
            <xm:f>'Drop-Downs'!$A$16:$A$19</xm:f>
          </x14:formula1>
          <xm:sqref>B23:B30 B36:B40 B32:B34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T94"/>
  <sheetViews>
    <sheetView showZeros="0" topLeftCell="A11" zoomScale="125" zoomScaleNormal="125" zoomScalePageLayoutView="125" workbookViewId="0">
      <selection activeCell="D33" sqref="D33"/>
    </sheetView>
  </sheetViews>
  <sheetFormatPr defaultColWidth="9.140625" defaultRowHeight="14.25"/>
  <cols>
    <col min="1" max="1" width="29.140625" style="4" customWidth="1"/>
    <col min="2" max="2" width="17.28515625" style="4" customWidth="1"/>
    <col min="3" max="3" width="15" style="4" customWidth="1"/>
    <col min="4" max="4" width="13.140625" style="4" customWidth="1"/>
    <col min="5" max="5" width="12.85546875" style="4" customWidth="1"/>
    <col min="6" max="6" width="11.42578125" style="4" customWidth="1"/>
    <col min="7" max="7" width="12.85546875" style="4" customWidth="1"/>
    <col min="8" max="8" width="9.7109375" style="4" customWidth="1"/>
    <col min="9" max="9" width="9.140625" style="4"/>
    <col min="10" max="10" width="8.7109375" style="4" customWidth="1"/>
    <col min="11" max="11" width="13.5703125" style="4" customWidth="1"/>
    <col min="12" max="12" width="6" style="4" customWidth="1"/>
    <col min="13" max="13" width="5.140625" style="36" customWidth="1"/>
    <col min="14" max="16384" width="9.140625" style="36"/>
  </cols>
  <sheetData>
    <row r="1" spans="1:20" ht="12.75">
      <c r="A1" s="418" t="s">
        <v>71</v>
      </c>
      <c r="B1" s="419"/>
      <c r="C1" s="419"/>
      <c r="D1" s="419"/>
      <c r="E1" s="419"/>
      <c r="F1" s="419"/>
      <c r="G1" s="419"/>
      <c r="H1" s="419"/>
      <c r="I1" s="419"/>
      <c r="J1" s="419"/>
      <c r="K1" s="419"/>
      <c r="L1" s="420"/>
      <c r="N1" s="333" t="s">
        <v>1</v>
      </c>
      <c r="O1" s="334"/>
      <c r="P1" s="334"/>
      <c r="Q1" s="334"/>
      <c r="R1" s="334"/>
      <c r="S1" s="334"/>
      <c r="T1" s="335"/>
    </row>
    <row r="2" spans="1:20" ht="12.75">
      <c r="A2" s="421"/>
      <c r="B2" s="422"/>
      <c r="C2" s="422"/>
      <c r="D2" s="422"/>
      <c r="E2" s="422"/>
      <c r="F2" s="422"/>
      <c r="G2" s="422"/>
      <c r="H2" s="422"/>
      <c r="I2" s="422"/>
      <c r="J2" s="422"/>
      <c r="K2" s="422"/>
      <c r="L2" s="423"/>
      <c r="N2" s="336"/>
      <c r="O2" s="337"/>
      <c r="P2" s="337"/>
      <c r="Q2" s="337"/>
      <c r="R2" s="337"/>
      <c r="S2" s="337"/>
      <c r="T2" s="338"/>
    </row>
    <row r="3" spans="1:20" ht="13.5" thickBot="1">
      <c r="A3" s="424"/>
      <c r="B3" s="425"/>
      <c r="C3" s="425"/>
      <c r="D3" s="425"/>
      <c r="E3" s="425"/>
      <c r="F3" s="425"/>
      <c r="G3" s="425"/>
      <c r="H3" s="425"/>
      <c r="I3" s="425"/>
      <c r="J3" s="425"/>
      <c r="K3" s="425"/>
      <c r="L3" s="426"/>
      <c r="N3" s="339"/>
      <c r="O3" s="340"/>
      <c r="P3" s="340"/>
      <c r="Q3" s="340"/>
      <c r="R3" s="340"/>
      <c r="S3" s="340"/>
      <c r="T3" s="341"/>
    </row>
    <row r="4" spans="1:20">
      <c r="A4" s="47"/>
      <c r="B4" s="5"/>
      <c r="C4" s="5"/>
      <c r="D4" s="5"/>
      <c r="E4" s="5"/>
      <c r="F4" s="5"/>
      <c r="G4" s="5"/>
      <c r="H4" s="5"/>
      <c r="I4" s="5"/>
      <c r="J4" s="5"/>
      <c r="K4" s="5"/>
      <c r="L4" s="48"/>
    </row>
    <row r="5" spans="1:20" ht="15">
      <c r="A5" s="148" t="s">
        <v>2</v>
      </c>
      <c r="B5" s="410">
        <f>Year1!B5</f>
        <v>0</v>
      </c>
      <c r="C5" s="410"/>
      <c r="D5" s="410"/>
      <c r="E5" s="410"/>
      <c r="F5" s="410"/>
      <c r="G5" s="410"/>
      <c r="H5" s="410"/>
      <c r="I5" s="410"/>
      <c r="J5" s="410"/>
      <c r="K5" s="410"/>
      <c r="L5" s="411"/>
    </row>
    <row r="6" spans="1:20">
      <c r="A6" s="149"/>
      <c r="B6" s="110"/>
      <c r="C6" s="110"/>
      <c r="D6" s="110"/>
      <c r="E6" s="110"/>
      <c r="F6" s="110"/>
      <c r="G6" s="110"/>
      <c r="H6" s="110"/>
      <c r="I6" s="110"/>
      <c r="J6" s="110"/>
      <c r="K6" s="110"/>
      <c r="L6" s="150"/>
    </row>
    <row r="7" spans="1:20" ht="15">
      <c r="A7" s="151" t="s">
        <v>3</v>
      </c>
      <c r="B7" s="110"/>
      <c r="C7" s="403">
        <f>Year1!C7</f>
        <v>0</v>
      </c>
      <c r="D7" s="403"/>
      <c r="E7" s="403"/>
      <c r="F7" s="403"/>
      <c r="G7" s="403"/>
      <c r="H7" s="403" t="str">
        <f>Year1!H7</f>
        <v>Select Department</v>
      </c>
      <c r="I7" s="403"/>
      <c r="J7" s="403"/>
      <c r="K7" s="342">
        <f>Year1!K7</f>
        <v>0</v>
      </c>
      <c r="L7" s="342"/>
    </row>
    <row r="8" spans="1:20" ht="15">
      <c r="A8" s="151"/>
      <c r="B8" s="110"/>
      <c r="C8" s="403">
        <f>Year1!C8</f>
        <v>0</v>
      </c>
      <c r="D8" s="403"/>
      <c r="E8" s="403"/>
      <c r="F8" s="403"/>
      <c r="G8" s="403"/>
      <c r="H8" s="403">
        <f>Year1!H8</f>
        <v>0</v>
      </c>
      <c r="I8" s="403"/>
      <c r="J8" s="403"/>
      <c r="K8" s="342">
        <f>Year1!K8</f>
        <v>0</v>
      </c>
      <c r="L8" s="342"/>
    </row>
    <row r="9" spans="1:20" ht="15">
      <c r="A9" s="151"/>
      <c r="B9" s="110"/>
      <c r="C9" s="403">
        <f>Year1!C9</f>
        <v>0</v>
      </c>
      <c r="D9" s="403"/>
      <c r="E9" s="403"/>
      <c r="F9" s="403"/>
      <c r="G9" s="403"/>
      <c r="H9" s="403">
        <f>Year1!H9</f>
        <v>0</v>
      </c>
      <c r="I9" s="403"/>
      <c r="J9" s="403"/>
      <c r="K9" s="342">
        <f>Year1!K9</f>
        <v>0</v>
      </c>
      <c r="L9" s="342"/>
    </row>
    <row r="10" spans="1:20" ht="15">
      <c r="A10" s="152"/>
      <c r="B10" s="54"/>
      <c r="C10" s="54"/>
      <c r="D10" s="54"/>
      <c r="E10" s="54"/>
      <c r="F10" s="54"/>
      <c r="G10" s="54"/>
      <c r="H10" s="54"/>
      <c r="I10" s="54"/>
      <c r="J10" s="54"/>
      <c r="K10" s="54"/>
      <c r="L10" s="153"/>
    </row>
    <row r="11" spans="1:20">
      <c r="A11" s="154"/>
      <c r="B11" s="54"/>
      <c r="C11" s="54"/>
      <c r="D11" s="54"/>
      <c r="E11" s="54"/>
      <c r="F11" s="54"/>
      <c r="G11" s="54"/>
      <c r="H11" s="54"/>
      <c r="I11" s="54"/>
      <c r="J11" s="54"/>
      <c r="K11" s="54"/>
      <c r="L11" s="153"/>
    </row>
    <row r="12" spans="1:20">
      <c r="A12" s="101" t="s">
        <v>5</v>
      </c>
      <c r="B12" s="96" t="str">
        <f>Year1!B12</f>
        <v>Select</v>
      </c>
      <c r="C12" s="435" t="s">
        <v>7</v>
      </c>
      <c r="D12" s="434"/>
      <c r="E12" s="434"/>
      <c r="F12" s="436"/>
      <c r="G12" s="96" t="str">
        <f>Year1!G12</f>
        <v>Select</v>
      </c>
      <c r="H12" s="100"/>
      <c r="I12" s="100"/>
      <c r="J12" s="433"/>
      <c r="K12" s="433"/>
      <c r="L12" s="153"/>
    </row>
    <row r="13" spans="1:20">
      <c r="A13" s="101" t="s">
        <v>9</v>
      </c>
      <c r="B13" s="96" t="str">
        <f>Year1!B13</f>
        <v>Select</v>
      </c>
      <c r="C13" s="435" t="s">
        <v>10</v>
      </c>
      <c r="D13" s="434"/>
      <c r="E13" s="434"/>
      <c r="F13" s="436"/>
      <c r="G13" s="111">
        <f>Year1!G13</f>
        <v>0</v>
      </c>
      <c r="H13" s="100"/>
      <c r="I13" s="100"/>
      <c r="J13" s="433"/>
      <c r="K13" s="433"/>
      <c r="L13" s="153"/>
    </row>
    <row r="14" spans="1:20">
      <c r="A14" s="154"/>
      <c r="B14" s="54"/>
      <c r="C14" s="433"/>
      <c r="D14" s="433"/>
      <c r="E14" s="433"/>
      <c r="F14" s="433"/>
      <c r="G14" s="433"/>
      <c r="H14" s="100"/>
      <c r="I14" s="434" t="s">
        <v>67</v>
      </c>
      <c r="J14" s="434"/>
      <c r="K14" s="221">
        <v>0.03</v>
      </c>
      <c r="L14" s="153"/>
    </row>
    <row r="15" spans="1:20">
      <c r="A15" s="95" t="s">
        <v>12</v>
      </c>
      <c r="B15" s="96" t="str">
        <f>Year1!B15</f>
        <v>No</v>
      </c>
      <c r="C15" s="54"/>
      <c r="D15" s="54"/>
      <c r="E15" s="54"/>
      <c r="F15" s="54"/>
      <c r="G15" s="54"/>
      <c r="H15" s="54"/>
      <c r="I15" s="54"/>
      <c r="J15" s="433" t="s">
        <v>68</v>
      </c>
      <c r="K15" s="433"/>
      <c r="L15" s="153"/>
    </row>
    <row r="16" spans="1:20">
      <c r="A16" s="95" t="s">
        <v>13</v>
      </c>
      <c r="B16" s="42">
        <f>Year1!B16</f>
        <v>0</v>
      </c>
      <c r="C16" s="101" t="s">
        <v>14</v>
      </c>
      <c r="D16" s="142">
        <f>IF(G83+I83+K83 &lt;&gt; 0,(I83+K83)/(G83+I83+K83),0)</f>
        <v>0</v>
      </c>
      <c r="E16" s="100"/>
      <c r="F16" s="100"/>
      <c r="G16" s="5"/>
      <c r="H16" s="54"/>
      <c r="I16" s="54"/>
      <c r="J16" s="54"/>
      <c r="K16" s="54"/>
      <c r="L16" s="153"/>
    </row>
    <row r="17" spans="1:12">
      <c r="A17" s="101" t="s">
        <v>15</v>
      </c>
      <c r="B17" s="43">
        <f>Year1!B17</f>
        <v>0</v>
      </c>
      <c r="C17" s="101" t="s">
        <v>16</v>
      </c>
      <c r="D17" s="143">
        <f>I83+K83</f>
        <v>0</v>
      </c>
      <c r="E17" s="100"/>
      <c r="F17" s="100"/>
      <c r="G17" s="5"/>
      <c r="H17" s="54"/>
      <c r="I17" s="54"/>
      <c r="J17" s="54"/>
      <c r="K17" s="54"/>
      <c r="L17" s="153"/>
    </row>
    <row r="18" spans="1:12">
      <c r="A18" s="155"/>
      <c r="B18" s="156"/>
      <c r="C18" s="157"/>
      <c r="D18" s="157"/>
      <c r="E18" s="157"/>
      <c r="F18" s="157"/>
      <c r="G18" s="157"/>
      <c r="H18" s="157"/>
      <c r="I18" s="157"/>
      <c r="J18" s="157"/>
      <c r="K18" s="157"/>
      <c r="L18" s="158"/>
    </row>
    <row r="19" spans="1:12">
      <c r="A19" s="22"/>
      <c r="L19" s="52"/>
    </row>
    <row r="20" spans="1:12">
      <c r="A20" s="283"/>
      <c r="B20" s="284"/>
      <c r="C20" s="284"/>
      <c r="D20" s="284"/>
      <c r="E20" s="284"/>
      <c r="F20" s="284"/>
      <c r="G20" s="412" t="s">
        <v>17</v>
      </c>
      <c r="H20" s="413"/>
      <c r="I20" s="412" t="s">
        <v>18</v>
      </c>
      <c r="J20" s="413"/>
      <c r="K20" s="412" t="s">
        <v>19</v>
      </c>
      <c r="L20" s="413"/>
    </row>
    <row r="21" spans="1:12" ht="30.75" customHeight="1">
      <c r="A21" s="268" t="s">
        <v>20</v>
      </c>
      <c r="B21" s="373" t="s">
        <v>21</v>
      </c>
      <c r="C21" s="270"/>
      <c r="D21" s="271"/>
      <c r="E21" s="273"/>
      <c r="F21" s="273"/>
      <c r="G21" s="37"/>
      <c r="H21" s="9"/>
      <c r="I21" s="374"/>
      <c r="J21" s="374"/>
      <c r="K21" s="374"/>
      <c r="L21" s="385"/>
    </row>
    <row r="22" spans="1:12" ht="31.5" customHeight="1">
      <c r="A22" s="267" t="s">
        <v>22</v>
      </c>
      <c r="B22" s="373"/>
      <c r="C22" s="269" t="s">
        <v>23</v>
      </c>
      <c r="D22" s="272" t="s">
        <v>24</v>
      </c>
      <c r="E22" s="274" t="s">
        <v>25</v>
      </c>
      <c r="F22" s="274" t="s">
        <v>26</v>
      </c>
      <c r="G22" s="38"/>
      <c r="H22" s="10"/>
      <c r="I22" s="10"/>
      <c r="J22" s="10"/>
      <c r="K22" s="10"/>
      <c r="L22" s="11"/>
    </row>
    <row r="23" spans="1:12">
      <c r="A23" s="234">
        <f>Year1!A23</f>
        <v>0</v>
      </c>
      <c r="B23" s="235"/>
      <c r="C23" s="12"/>
      <c r="D23" s="225">
        <f>'Salary Adjustment'!B20</f>
        <v>0</v>
      </c>
      <c r="E23" s="75"/>
      <c r="F23" s="262"/>
      <c r="G23" s="370">
        <f>ROUND((IF(F23&gt;E23,"months requested cannot exceed term",IF(OR(D23="",E23=""),0,(D23/E23)*F23))),0)</f>
        <v>0</v>
      </c>
      <c r="H23" s="371"/>
      <c r="I23" s="315"/>
      <c r="J23" s="317"/>
      <c r="K23" s="315"/>
      <c r="L23" s="317"/>
    </row>
    <row r="24" spans="1:12">
      <c r="A24" s="80">
        <f>Year1!A24</f>
        <v>0</v>
      </c>
      <c r="B24" s="176"/>
      <c r="C24" s="6"/>
      <c r="D24" s="226">
        <f>'Salary Adjustment'!B36</f>
        <v>0</v>
      </c>
      <c r="E24" s="76"/>
      <c r="F24" s="263"/>
      <c r="G24" s="370">
        <f t="shared" ref="G24:G30" si="0">ROUND((IF(F24&gt;E24,"months requested cannot exceed term",IF(OR(D24="",E24=""),0,(D24/E24)*F24))),0)</f>
        <v>0</v>
      </c>
      <c r="H24" s="371"/>
      <c r="I24" s="315"/>
      <c r="J24" s="317"/>
      <c r="K24" s="315"/>
      <c r="L24" s="317"/>
    </row>
    <row r="25" spans="1:12">
      <c r="A25" s="234">
        <f>Year1!A25</f>
        <v>0</v>
      </c>
      <c r="B25" s="176"/>
      <c r="C25" s="6"/>
      <c r="D25" s="226">
        <f>'Salary Adjustment'!B53</f>
        <v>0</v>
      </c>
      <c r="E25" s="76"/>
      <c r="F25" s="263"/>
      <c r="G25" s="370">
        <f t="shared" si="0"/>
        <v>0</v>
      </c>
      <c r="H25" s="371"/>
      <c r="I25" s="315"/>
      <c r="J25" s="317"/>
      <c r="K25" s="315"/>
      <c r="L25" s="317"/>
    </row>
    <row r="26" spans="1:12">
      <c r="A26" s="80">
        <f>Year1!A26</f>
        <v>0</v>
      </c>
      <c r="B26" s="176"/>
      <c r="C26" s="6"/>
      <c r="D26" s="74"/>
      <c r="E26" s="76"/>
      <c r="F26" s="263"/>
      <c r="G26" s="370">
        <f t="shared" si="0"/>
        <v>0</v>
      </c>
      <c r="H26" s="371"/>
      <c r="I26" s="315"/>
      <c r="J26" s="317"/>
      <c r="K26" s="315"/>
      <c r="L26" s="317"/>
    </row>
    <row r="27" spans="1:12">
      <c r="A27" s="234">
        <f>Year1!A27</f>
        <v>0</v>
      </c>
      <c r="B27" s="176"/>
      <c r="C27" s="6"/>
      <c r="D27" s="74"/>
      <c r="E27" s="76"/>
      <c r="F27" s="263"/>
      <c r="G27" s="370">
        <f t="shared" si="0"/>
        <v>0</v>
      </c>
      <c r="H27" s="371"/>
      <c r="I27" s="315"/>
      <c r="J27" s="317"/>
      <c r="K27" s="315"/>
      <c r="L27" s="317"/>
    </row>
    <row r="28" spans="1:12">
      <c r="A28" s="80">
        <f>Year1!A28</f>
        <v>0</v>
      </c>
      <c r="B28" s="176"/>
      <c r="C28" s="6"/>
      <c r="D28" s="74"/>
      <c r="E28" s="76"/>
      <c r="F28" s="263"/>
      <c r="G28" s="370">
        <f t="shared" si="0"/>
        <v>0</v>
      </c>
      <c r="H28" s="371"/>
      <c r="I28" s="315"/>
      <c r="J28" s="317"/>
      <c r="K28" s="315"/>
      <c r="L28" s="317"/>
    </row>
    <row r="29" spans="1:12">
      <c r="A29" s="234">
        <f>Year1!A29</f>
        <v>0</v>
      </c>
      <c r="B29" s="176"/>
      <c r="C29" s="6"/>
      <c r="D29" s="74"/>
      <c r="E29" s="76"/>
      <c r="F29" s="263"/>
      <c r="G29" s="370">
        <f t="shared" si="0"/>
        <v>0</v>
      </c>
      <c r="H29" s="371"/>
      <c r="I29" s="315"/>
      <c r="J29" s="317"/>
      <c r="K29" s="315"/>
      <c r="L29" s="317"/>
    </row>
    <row r="30" spans="1:12">
      <c r="A30" s="80">
        <f>Year1!A30</f>
        <v>0</v>
      </c>
      <c r="B30" s="176"/>
      <c r="C30" s="6"/>
      <c r="D30" s="74"/>
      <c r="E30" s="76"/>
      <c r="F30" s="263"/>
      <c r="G30" s="370">
        <f t="shared" si="0"/>
        <v>0</v>
      </c>
      <c r="H30" s="371"/>
      <c r="I30" s="363"/>
      <c r="J30" s="364"/>
      <c r="K30" s="363"/>
      <c r="L30" s="364"/>
    </row>
    <row r="31" spans="1:12" ht="28.5">
      <c r="A31" s="267" t="s">
        <v>27</v>
      </c>
      <c r="B31" s="280" t="s">
        <v>21</v>
      </c>
      <c r="C31" s="269" t="s">
        <v>23</v>
      </c>
      <c r="D31" s="276" t="s">
        <v>24</v>
      </c>
      <c r="E31" s="278" t="s">
        <v>25</v>
      </c>
      <c r="F31" s="279" t="s">
        <v>26</v>
      </c>
      <c r="G31" s="313"/>
      <c r="H31" s="314"/>
      <c r="I31" s="244"/>
      <c r="J31" s="244"/>
      <c r="K31" s="244"/>
      <c r="L31" s="245"/>
    </row>
    <row r="32" spans="1:12">
      <c r="A32" s="80"/>
      <c r="B32" s="176"/>
      <c r="C32" s="6"/>
      <c r="D32" s="74"/>
      <c r="E32" s="76"/>
      <c r="F32" s="263"/>
      <c r="G32" s="311">
        <f>ROUND((IF(F32&gt;E32,"months requested cannot exceed term",IF(OR(D32="",E32=""),0,(D32/E32)*F32))),0)</f>
        <v>0</v>
      </c>
      <c r="H32" s="312"/>
      <c r="I32" s="315"/>
      <c r="J32" s="316"/>
      <c r="K32" s="315"/>
      <c r="L32" s="317"/>
    </row>
    <row r="33" spans="1:12">
      <c r="A33" s="80"/>
      <c r="B33" s="176"/>
      <c r="C33" s="6"/>
      <c r="D33" s="74"/>
      <c r="E33" s="76"/>
      <c r="F33" s="263"/>
      <c r="G33" s="311">
        <f t="shared" ref="G33:G34" si="1">ROUND((IF(F33&gt;E33,"months requested cannot exceed term",IF(OR(D33="",E33=""),0,(D33/E33)*F33))),0)</f>
        <v>0</v>
      </c>
      <c r="H33" s="312"/>
      <c r="I33" s="93"/>
      <c r="J33" s="231"/>
      <c r="K33" s="93"/>
      <c r="L33" s="230"/>
    </row>
    <row r="34" spans="1:12">
      <c r="A34" s="80"/>
      <c r="B34" s="176"/>
      <c r="C34" s="6"/>
      <c r="D34" s="74"/>
      <c r="E34" s="76"/>
      <c r="F34" s="263"/>
      <c r="G34" s="311">
        <f t="shared" si="1"/>
        <v>0</v>
      </c>
      <c r="H34" s="312"/>
      <c r="I34" s="93"/>
      <c r="J34" s="231"/>
      <c r="K34" s="93"/>
      <c r="L34" s="230"/>
    </row>
    <row r="35" spans="1:12" ht="28.5">
      <c r="A35" s="267" t="s">
        <v>28</v>
      </c>
      <c r="B35" s="280" t="s">
        <v>21</v>
      </c>
      <c r="C35" s="269" t="s">
        <v>23</v>
      </c>
      <c r="D35" s="276" t="s">
        <v>24</v>
      </c>
      <c r="E35" s="278" t="s">
        <v>25</v>
      </c>
      <c r="F35" s="279" t="s">
        <v>26</v>
      </c>
      <c r="G35" s="313"/>
      <c r="H35" s="314"/>
      <c r="I35" s="244"/>
      <c r="J35" s="244"/>
      <c r="K35" s="244"/>
      <c r="L35" s="245"/>
    </row>
    <row r="36" spans="1:12">
      <c r="A36" s="80"/>
      <c r="B36" s="176"/>
      <c r="C36" s="6"/>
      <c r="D36" s="74"/>
      <c r="E36" s="76"/>
      <c r="F36" s="263"/>
      <c r="G36" s="311">
        <f>ROUND((IF(F36&gt;E36,"months requested cannot exceed term",IF(OR(D36="",E36=""),0,(D36/E36)*F36))),0)</f>
        <v>0</v>
      </c>
      <c r="H36" s="312"/>
      <c r="I36" s="315"/>
      <c r="J36" s="316"/>
      <c r="K36" s="315"/>
      <c r="L36" s="317"/>
    </row>
    <row r="37" spans="1:12">
      <c r="A37" s="80"/>
      <c r="B37" s="176"/>
      <c r="C37" s="6"/>
      <c r="D37" s="74"/>
      <c r="E37" s="76"/>
      <c r="F37" s="263"/>
      <c r="G37" s="311">
        <f t="shared" ref="G37:G40" si="2">ROUND((IF(F37&gt;E37,"months requested cannot exceed term",IF(OR(D37="",E37=""),0,(D37/E37)*F37))),0)</f>
        <v>0</v>
      </c>
      <c r="H37" s="312"/>
      <c r="I37" s="93"/>
      <c r="J37" s="231"/>
      <c r="K37" s="93"/>
      <c r="L37" s="230"/>
    </row>
    <row r="38" spans="1:12">
      <c r="A38" s="80"/>
      <c r="B38" s="176"/>
      <c r="C38" s="6"/>
      <c r="D38" s="74"/>
      <c r="E38" s="76"/>
      <c r="F38" s="263"/>
      <c r="G38" s="311">
        <f t="shared" si="2"/>
        <v>0</v>
      </c>
      <c r="H38" s="312"/>
      <c r="I38" s="315"/>
      <c r="J38" s="316"/>
      <c r="K38" s="315"/>
      <c r="L38" s="317"/>
    </row>
    <row r="39" spans="1:12">
      <c r="A39" s="80"/>
      <c r="B39" s="176"/>
      <c r="C39" s="6"/>
      <c r="D39" s="74"/>
      <c r="E39" s="76"/>
      <c r="F39" s="263"/>
      <c r="G39" s="311">
        <f t="shared" si="2"/>
        <v>0</v>
      </c>
      <c r="H39" s="312"/>
      <c r="I39" s="315"/>
      <c r="J39" s="316"/>
      <c r="K39" s="315"/>
      <c r="L39" s="317"/>
    </row>
    <row r="40" spans="1:12">
      <c r="A40" s="80"/>
      <c r="B40" s="176"/>
      <c r="C40" s="6"/>
      <c r="D40" s="74"/>
      <c r="E40" s="76"/>
      <c r="F40" s="263"/>
      <c r="G40" s="311">
        <f t="shared" si="2"/>
        <v>0</v>
      </c>
      <c r="H40" s="312"/>
      <c r="I40" s="315"/>
      <c r="J40" s="316"/>
      <c r="K40" s="315"/>
      <c r="L40" s="317"/>
    </row>
    <row r="41" spans="1:12" ht="28.5">
      <c r="A41" s="368"/>
      <c r="B41" s="369"/>
      <c r="C41" s="275" t="s">
        <v>29</v>
      </c>
      <c r="D41" s="276" t="s">
        <v>24</v>
      </c>
      <c r="E41" s="278" t="s">
        <v>25</v>
      </c>
      <c r="F41" s="279" t="s">
        <v>26</v>
      </c>
      <c r="G41" s="238"/>
      <c r="H41" s="238"/>
      <c r="I41" s="238"/>
      <c r="J41" s="238"/>
      <c r="K41" s="238"/>
      <c r="L41" s="239"/>
    </row>
    <row r="42" spans="1:12">
      <c r="A42" s="330" t="s">
        <v>30</v>
      </c>
      <c r="B42" s="331"/>
      <c r="C42" s="240"/>
      <c r="D42" s="240"/>
      <c r="E42" s="277"/>
      <c r="F42" s="242"/>
      <c r="G42" s="314"/>
      <c r="H42" s="314"/>
      <c r="I42" s="332"/>
      <c r="J42" s="332"/>
      <c r="K42" s="243"/>
      <c r="L42" s="233"/>
    </row>
    <row r="43" spans="1:12">
      <c r="A43" s="328" t="s">
        <v>31</v>
      </c>
      <c r="B43" s="329"/>
      <c r="C43" s="175"/>
      <c r="D43" s="249">
        <v>59592</v>
      </c>
      <c r="E43" s="236"/>
      <c r="F43" s="264"/>
      <c r="G43" s="311">
        <f>ROUND((IF(F43&gt;E43,"months requested cannot exceed term",IF(OR(D43="",E43=""),0,(D43/E43)*F43)*C43)),0)</f>
        <v>0</v>
      </c>
      <c r="H43" s="312"/>
      <c r="I43" s="322"/>
      <c r="J43" s="323"/>
      <c r="K43" s="322"/>
      <c r="L43" s="323"/>
    </row>
    <row r="44" spans="1:12">
      <c r="A44" s="324" t="s">
        <v>32</v>
      </c>
      <c r="B44" s="325"/>
      <c r="C44" s="175"/>
      <c r="D44" s="249">
        <f>D43</f>
        <v>59592</v>
      </c>
      <c r="E44" s="78"/>
      <c r="F44" s="265"/>
      <c r="G44" s="311">
        <f t="shared" ref="G44:G46" si="3">ROUND((IF(F44&gt;E44,"months requested cannot exceed term",IF(OR(D44="",E44=""),0,(D44/E44)*F44)*C44)),0)</f>
        <v>0</v>
      </c>
      <c r="H44" s="312"/>
      <c r="I44" s="315"/>
      <c r="J44" s="317"/>
      <c r="K44" s="315"/>
      <c r="L44" s="317"/>
    </row>
    <row r="45" spans="1:12">
      <c r="A45" s="324" t="s">
        <v>33</v>
      </c>
      <c r="B45" s="325"/>
      <c r="C45" s="175"/>
      <c r="D45" s="249">
        <f>D44</f>
        <v>59592</v>
      </c>
      <c r="E45" s="78"/>
      <c r="F45" s="265"/>
      <c r="G45" s="311">
        <f t="shared" si="3"/>
        <v>0</v>
      </c>
      <c r="H45" s="312"/>
      <c r="I45" s="315"/>
      <c r="J45" s="317"/>
      <c r="K45" s="315"/>
      <c r="L45" s="317"/>
    </row>
    <row r="46" spans="1:12">
      <c r="A46" s="326" t="s">
        <v>34</v>
      </c>
      <c r="B46" s="327"/>
      <c r="C46" s="175"/>
      <c r="D46" s="249">
        <f>D45</f>
        <v>59592</v>
      </c>
      <c r="E46" s="246"/>
      <c r="F46" s="266"/>
      <c r="G46" s="311">
        <f t="shared" si="3"/>
        <v>0</v>
      </c>
      <c r="H46" s="312"/>
      <c r="I46" s="363"/>
      <c r="J46" s="364"/>
      <c r="K46" s="363"/>
      <c r="L46" s="364"/>
    </row>
    <row r="47" spans="1:12">
      <c r="A47" s="330" t="s">
        <v>35</v>
      </c>
      <c r="B47" s="331"/>
      <c r="C47" s="237"/>
      <c r="D47" s="247"/>
      <c r="E47" s="241"/>
      <c r="F47" s="242"/>
      <c r="G47" s="314"/>
      <c r="H47" s="314"/>
      <c r="I47" s="332"/>
      <c r="J47" s="332"/>
      <c r="K47" s="332"/>
      <c r="L47" s="360"/>
    </row>
    <row r="48" spans="1:12">
      <c r="A48" s="328" t="s">
        <v>31</v>
      </c>
      <c r="B48" s="329"/>
      <c r="C48" s="175"/>
      <c r="D48" s="249">
        <v>24000</v>
      </c>
      <c r="E48" s="236"/>
      <c r="F48" s="264"/>
      <c r="G48" s="311">
        <f>ROUND((IF(F48&gt;E48,"months requested cannot exceed term",IF(OR(D48="",E48=""),0,(D48/E48)*F48)*C48)),0)</f>
        <v>0</v>
      </c>
      <c r="H48" s="312"/>
      <c r="I48" s="322"/>
      <c r="J48" s="323"/>
      <c r="K48" s="322"/>
      <c r="L48" s="323"/>
    </row>
    <row r="49" spans="1:12">
      <c r="A49" s="324" t="s">
        <v>32</v>
      </c>
      <c r="B49" s="325"/>
      <c r="C49" s="175"/>
      <c r="D49" s="250">
        <v>24000</v>
      </c>
      <c r="E49" s="78"/>
      <c r="F49" s="265"/>
      <c r="G49" s="311">
        <f t="shared" ref="G49:G51" si="4">ROUND((IF(F49&gt;E49,"months requested cannot exceed term",IF(OR(D49="",E49=""),0,(D49/E49)*F49)*C49)),0)</f>
        <v>0</v>
      </c>
      <c r="H49" s="312"/>
      <c r="I49" s="315"/>
      <c r="J49" s="317"/>
      <c r="K49" s="315"/>
      <c r="L49" s="317"/>
    </row>
    <row r="50" spans="1:12">
      <c r="A50" s="324" t="s">
        <v>33</v>
      </c>
      <c r="B50" s="325"/>
      <c r="C50" s="175"/>
      <c r="D50" s="250">
        <v>24000</v>
      </c>
      <c r="E50" s="78"/>
      <c r="F50" s="265"/>
      <c r="G50" s="311">
        <f t="shared" si="4"/>
        <v>0</v>
      </c>
      <c r="H50" s="312"/>
      <c r="I50" s="315"/>
      <c r="J50" s="317"/>
      <c r="K50" s="315"/>
      <c r="L50" s="317"/>
    </row>
    <row r="51" spans="1:12">
      <c r="A51" s="326" t="s">
        <v>34</v>
      </c>
      <c r="B51" s="327"/>
      <c r="C51" s="175"/>
      <c r="D51" s="251">
        <v>24000</v>
      </c>
      <c r="E51" s="246"/>
      <c r="F51" s="266"/>
      <c r="G51" s="311">
        <f t="shared" si="4"/>
        <v>0</v>
      </c>
      <c r="H51" s="312"/>
      <c r="I51" s="363"/>
      <c r="J51" s="364"/>
      <c r="K51" s="363"/>
      <c r="L51" s="364"/>
    </row>
    <row r="52" spans="1:12">
      <c r="A52" s="330" t="s">
        <v>36</v>
      </c>
      <c r="B52" s="331"/>
      <c r="C52" s="237"/>
      <c r="D52" s="247"/>
      <c r="E52" s="241"/>
      <c r="F52" s="242"/>
      <c r="G52" s="314"/>
      <c r="H52" s="314"/>
      <c r="I52" s="332"/>
      <c r="J52" s="332"/>
      <c r="K52" s="332"/>
      <c r="L52" s="360"/>
    </row>
    <row r="53" spans="1:12">
      <c r="A53" s="328" t="s">
        <v>31</v>
      </c>
      <c r="B53" s="329"/>
      <c r="C53" s="175"/>
      <c r="D53" s="249">
        <v>12000</v>
      </c>
      <c r="E53" s="236"/>
      <c r="F53" s="264"/>
      <c r="G53" s="311">
        <f>ROUND((IF(F53&gt;E53,"months requested cannot exceed term",IF(OR(D53="",E53=""),0,(D53/E53)*F53)*C53)),0)</f>
        <v>0</v>
      </c>
      <c r="H53" s="312"/>
      <c r="I53" s="322"/>
      <c r="J53" s="323"/>
      <c r="K53" s="322"/>
      <c r="L53" s="323"/>
    </row>
    <row r="54" spans="1:12">
      <c r="A54" s="324" t="s">
        <v>32</v>
      </c>
      <c r="B54" s="325"/>
      <c r="C54" s="175"/>
      <c r="D54" s="250">
        <v>12000</v>
      </c>
      <c r="E54" s="78"/>
      <c r="F54" s="265"/>
      <c r="G54" s="311">
        <f t="shared" ref="G54:G56" si="5">ROUND((IF(F54&gt;E54,"months requested cannot exceed term",IF(OR(D54="",E54=""),0,(D54/E54)*F54)*C54)),0)</f>
        <v>0</v>
      </c>
      <c r="H54" s="312"/>
      <c r="I54" s="315"/>
      <c r="J54" s="317"/>
      <c r="K54" s="315"/>
      <c r="L54" s="317"/>
    </row>
    <row r="55" spans="1:12">
      <c r="A55" s="324" t="s">
        <v>33</v>
      </c>
      <c r="B55" s="325"/>
      <c r="C55" s="175"/>
      <c r="D55" s="250">
        <v>12000</v>
      </c>
      <c r="E55" s="78"/>
      <c r="F55" s="265"/>
      <c r="G55" s="311">
        <f t="shared" si="5"/>
        <v>0</v>
      </c>
      <c r="H55" s="312"/>
      <c r="I55" s="315"/>
      <c r="J55" s="317"/>
      <c r="K55" s="315"/>
      <c r="L55" s="317"/>
    </row>
    <row r="56" spans="1:12">
      <c r="A56" s="324" t="s">
        <v>34</v>
      </c>
      <c r="B56" s="325"/>
      <c r="C56" s="175"/>
      <c r="D56" s="251">
        <v>12000</v>
      </c>
      <c r="E56" s="246"/>
      <c r="F56" s="266"/>
      <c r="G56" s="311">
        <f t="shared" si="5"/>
        <v>0</v>
      </c>
      <c r="H56" s="312"/>
      <c r="I56" s="315"/>
      <c r="J56" s="317"/>
      <c r="K56" s="315"/>
      <c r="L56" s="317"/>
    </row>
    <row r="57" spans="1:12" ht="15">
      <c r="A57" s="376" t="s">
        <v>37</v>
      </c>
      <c r="B57" s="377"/>
      <c r="C57" s="70"/>
      <c r="D57" s="170"/>
      <c r="E57" s="170"/>
      <c r="F57" s="171"/>
      <c r="G57" s="378">
        <f>SUM(G23:H56)</f>
        <v>0</v>
      </c>
      <c r="H57" s="359"/>
      <c r="I57" s="358">
        <f>SUM(I23:J56)</f>
        <v>0</v>
      </c>
      <c r="J57" s="359"/>
      <c r="K57" s="358">
        <f>SUM(K23:L56)</f>
        <v>0</v>
      </c>
      <c r="L57" s="359"/>
    </row>
    <row r="58" spans="1:12" ht="15">
      <c r="A58" s="376" t="s">
        <v>38</v>
      </c>
      <c r="B58" s="377"/>
      <c r="C58" s="79" t="s">
        <v>39</v>
      </c>
      <c r="D58" s="252"/>
      <c r="E58" s="252"/>
      <c r="F58" s="252"/>
      <c r="G58" s="13"/>
      <c r="H58" s="13"/>
      <c r="I58" s="13"/>
      <c r="J58" s="13"/>
      <c r="K58" s="13"/>
      <c r="L58" s="14"/>
    </row>
    <row r="59" spans="1:12">
      <c r="A59" s="318" t="s">
        <v>40</v>
      </c>
      <c r="B59" s="319"/>
      <c r="C59" s="248">
        <v>0.22500000000000001</v>
      </c>
      <c r="D59" s="104"/>
      <c r="E59" s="105"/>
      <c r="F59" s="106"/>
      <c r="G59" s="320">
        <f>ROUND(((G23*C59)),0)+ROUND(((G24*C59)),0)+ROUND(((G25*C59)),0)+ROUND(((G26*C59)),0)+ROUND(((G27*C59)),0)+ROUND(((G28*C59)),0)+ROUND(((C59*G29)),0)+ROUND(((G30*C59)),0)</f>
        <v>0</v>
      </c>
      <c r="H59" s="321"/>
      <c r="I59" s="367">
        <f>SUM(I23:J46)*C59</f>
        <v>0</v>
      </c>
      <c r="J59" s="321"/>
      <c r="K59" s="367">
        <f>SUM(K23:L46)*C59</f>
        <v>0</v>
      </c>
      <c r="L59" s="321"/>
    </row>
    <row r="60" spans="1:12">
      <c r="A60" s="318" t="s">
        <v>27</v>
      </c>
      <c r="B60" s="319"/>
      <c r="C60" s="248">
        <v>0.315</v>
      </c>
      <c r="D60" s="104"/>
      <c r="E60" s="105"/>
      <c r="F60" s="106"/>
      <c r="G60" s="320">
        <f>ROUND(((G32+G33+G34+G43+G44+G45+G46)*C60),0)</f>
        <v>0</v>
      </c>
      <c r="H60" s="321"/>
      <c r="I60" s="304"/>
      <c r="J60" s="305"/>
      <c r="K60" s="304"/>
      <c r="L60" s="305"/>
    </row>
    <row r="61" spans="1:12">
      <c r="A61" s="318" t="s">
        <v>28</v>
      </c>
      <c r="B61" s="319"/>
      <c r="C61" s="109">
        <v>7.5999999999999998E-2</v>
      </c>
      <c r="D61" s="104"/>
      <c r="E61" s="105"/>
      <c r="F61" s="106"/>
      <c r="G61" s="320">
        <f>ROUND((SUM(G36:H40)*C61),0)</f>
        <v>0</v>
      </c>
      <c r="H61" s="321"/>
      <c r="I61" s="355">
        <f>SUM(I48:J51)*C61</f>
        <v>0</v>
      </c>
      <c r="J61" s="356"/>
      <c r="K61" s="355">
        <f>SUM(K48:L51)*C61</f>
        <v>0</v>
      </c>
      <c r="L61" s="356"/>
    </row>
    <row r="62" spans="1:12">
      <c r="A62" s="318" t="s">
        <v>35</v>
      </c>
      <c r="B62" s="319"/>
      <c r="C62" s="109">
        <v>0.09</v>
      </c>
      <c r="D62" s="104"/>
      <c r="E62" s="105"/>
      <c r="F62" s="106"/>
      <c r="G62" s="320">
        <f>ROUND((SUM(G48:H51)*C62),0)</f>
        <v>0</v>
      </c>
      <c r="H62" s="321"/>
      <c r="I62" s="303"/>
      <c r="J62" s="302"/>
      <c r="K62" s="303"/>
      <c r="L62" s="302"/>
    </row>
    <row r="63" spans="1:12">
      <c r="A63" s="318" t="s">
        <v>41</v>
      </c>
      <c r="B63" s="319"/>
      <c r="C63" s="306">
        <v>0.02</v>
      </c>
      <c r="D63" s="104"/>
      <c r="E63" s="105"/>
      <c r="F63" s="106"/>
      <c r="G63" s="320">
        <f>ROUND((SUM(G53:H56)*C63),0)</f>
        <v>0</v>
      </c>
      <c r="H63" s="321"/>
      <c r="I63" s="303"/>
      <c r="J63" s="302"/>
      <c r="K63" s="303"/>
      <c r="L63" s="302"/>
    </row>
    <row r="64" spans="1:12" ht="15">
      <c r="A64" s="388" t="s">
        <v>42</v>
      </c>
      <c r="B64" s="389"/>
      <c r="C64" s="406"/>
      <c r="D64" s="105"/>
      <c r="E64" s="105"/>
      <c r="F64" s="106"/>
      <c r="G64" s="357">
        <f>SUM(G59:H63)</f>
        <v>0</v>
      </c>
      <c r="H64" s="356"/>
      <c r="I64" s="303"/>
      <c r="J64" s="302"/>
      <c r="K64" s="303"/>
      <c r="L64" s="302"/>
    </row>
    <row r="65" spans="1:12" ht="15">
      <c r="A65" s="381" t="s">
        <v>43</v>
      </c>
      <c r="B65" s="382"/>
      <c r="C65" s="407"/>
      <c r="D65" s="5"/>
      <c r="E65" s="5"/>
      <c r="F65" s="5"/>
      <c r="G65" s="355">
        <f>SUM(G57:H63)</f>
        <v>0</v>
      </c>
      <c r="H65" s="356"/>
      <c r="I65" s="429">
        <f>SUM(I57:J61)</f>
        <v>0</v>
      </c>
      <c r="J65" s="430"/>
      <c r="K65" s="429">
        <f>SUM(K57:L61)</f>
        <v>0</v>
      </c>
      <c r="L65" s="430"/>
    </row>
    <row r="66" spans="1:12" ht="15">
      <c r="A66" s="381" t="s">
        <v>44</v>
      </c>
      <c r="B66" s="382"/>
      <c r="C66" s="407"/>
      <c r="D66" s="5"/>
      <c r="E66" s="5"/>
      <c r="F66" s="5"/>
      <c r="G66" s="409">
        <f>SUM(G67:H68)</f>
        <v>0</v>
      </c>
      <c r="H66" s="409"/>
      <c r="I66" s="357">
        <f t="shared" ref="I66" si="6">SUM(I67:J68)</f>
        <v>0</v>
      </c>
      <c r="J66" s="356"/>
      <c r="K66" s="357">
        <f t="shared" ref="K66" si="7">SUM(K67:L68)</f>
        <v>0</v>
      </c>
      <c r="L66" s="356"/>
    </row>
    <row r="67" spans="1:12">
      <c r="A67" s="318" t="s">
        <v>45</v>
      </c>
      <c r="B67" s="319"/>
      <c r="C67" s="407"/>
      <c r="D67" s="5"/>
      <c r="E67" s="5"/>
      <c r="F67" s="5"/>
      <c r="G67" s="315"/>
      <c r="H67" s="317"/>
      <c r="I67" s="315"/>
      <c r="J67" s="317"/>
      <c r="K67" s="315"/>
      <c r="L67" s="317"/>
    </row>
    <row r="68" spans="1:12">
      <c r="A68" s="318" t="s">
        <v>46</v>
      </c>
      <c r="B68" s="319"/>
      <c r="C68" s="407"/>
      <c r="D68" s="5"/>
      <c r="E68" s="5"/>
      <c r="F68" s="5"/>
      <c r="G68" s="315"/>
      <c r="H68" s="317"/>
      <c r="I68" s="315"/>
      <c r="J68" s="317"/>
      <c r="K68" s="315"/>
      <c r="L68" s="317"/>
    </row>
    <row r="69" spans="1:12" ht="15">
      <c r="A69" s="381" t="s">
        <v>47</v>
      </c>
      <c r="B69" s="382"/>
      <c r="C69" s="407"/>
      <c r="D69" s="5"/>
      <c r="E69" s="5"/>
      <c r="F69" s="5"/>
      <c r="G69" s="316"/>
      <c r="H69" s="317"/>
      <c r="I69" s="315"/>
      <c r="J69" s="317"/>
      <c r="K69" s="315"/>
      <c r="L69" s="317"/>
    </row>
    <row r="70" spans="1:12" ht="15">
      <c r="A70" s="381" t="s">
        <v>48</v>
      </c>
      <c r="B70" s="382"/>
      <c r="C70" s="407"/>
      <c r="D70" s="5"/>
      <c r="E70" s="5"/>
      <c r="F70" s="5"/>
      <c r="G70" s="316"/>
      <c r="H70" s="317"/>
      <c r="I70" s="315"/>
      <c r="J70" s="317"/>
      <c r="K70" s="315"/>
      <c r="L70" s="317"/>
    </row>
    <row r="71" spans="1:12" ht="15">
      <c r="A71" s="381" t="s">
        <v>49</v>
      </c>
      <c r="B71" s="382"/>
      <c r="C71" s="407"/>
      <c r="D71" s="5"/>
      <c r="E71" s="5"/>
      <c r="F71" s="5"/>
      <c r="G71" s="16"/>
      <c r="H71" s="16"/>
      <c r="I71" s="19"/>
      <c r="J71" s="19"/>
      <c r="K71" s="19"/>
      <c r="L71" s="20"/>
    </row>
    <row r="72" spans="1:12">
      <c r="A72" s="318" t="s">
        <v>50</v>
      </c>
      <c r="B72" s="319"/>
      <c r="C72" s="407"/>
      <c r="D72" s="5"/>
      <c r="E72" s="5"/>
      <c r="F72" s="5"/>
      <c r="G72" s="357">
        <f>SUM(C88:C94)</f>
        <v>0</v>
      </c>
      <c r="H72" s="356"/>
      <c r="I72" s="427"/>
      <c r="J72" s="428"/>
      <c r="K72" s="427"/>
      <c r="L72" s="428"/>
    </row>
    <row r="73" spans="1:12">
      <c r="A73" s="318" t="s">
        <v>51</v>
      </c>
      <c r="B73" s="319"/>
      <c r="C73" s="407"/>
      <c r="D73" s="5"/>
      <c r="E73" s="5"/>
      <c r="F73" s="5"/>
      <c r="G73" s="316"/>
      <c r="H73" s="317"/>
      <c r="I73" s="315"/>
      <c r="J73" s="317"/>
      <c r="K73" s="315"/>
      <c r="L73" s="317"/>
    </row>
    <row r="74" spans="1:12">
      <c r="A74" s="318" t="s">
        <v>52</v>
      </c>
      <c r="B74" s="319"/>
      <c r="C74" s="407"/>
      <c r="D74" s="5"/>
      <c r="E74" s="5"/>
      <c r="F74" s="5"/>
      <c r="G74" s="316"/>
      <c r="H74" s="317"/>
      <c r="I74" s="315"/>
      <c r="J74" s="317"/>
      <c r="K74" s="315"/>
      <c r="L74" s="317"/>
    </row>
    <row r="75" spans="1:12" ht="15">
      <c r="A75" s="381" t="s">
        <v>69</v>
      </c>
      <c r="B75" s="382"/>
      <c r="C75" s="407"/>
      <c r="D75" s="5"/>
      <c r="E75" s="5"/>
      <c r="F75" s="5"/>
      <c r="G75" s="316"/>
      <c r="H75" s="317"/>
      <c r="I75" s="315"/>
      <c r="J75" s="317"/>
      <c r="K75" s="315"/>
      <c r="L75" s="317"/>
    </row>
    <row r="76" spans="1:12" ht="15">
      <c r="A76" s="381" t="s">
        <v>54</v>
      </c>
      <c r="B76" s="392"/>
      <c r="C76" s="407"/>
      <c r="D76" s="5"/>
      <c r="E76" s="5"/>
      <c r="F76" s="5"/>
      <c r="G76" s="316"/>
      <c r="H76" s="317"/>
      <c r="I76" s="315"/>
      <c r="J76" s="317"/>
      <c r="K76" s="315"/>
      <c r="L76" s="317"/>
    </row>
    <row r="77" spans="1:12" ht="15">
      <c r="A77" s="381" t="s">
        <v>55</v>
      </c>
      <c r="B77" s="382"/>
      <c r="C77" s="407"/>
      <c r="D77" s="5"/>
      <c r="E77" s="5"/>
      <c r="F77" s="5"/>
      <c r="G77" s="316"/>
      <c r="H77" s="317"/>
      <c r="I77" s="315"/>
      <c r="J77" s="317"/>
      <c r="K77" s="315"/>
      <c r="L77" s="317"/>
    </row>
    <row r="78" spans="1:12" ht="15">
      <c r="A78" s="381" t="s">
        <v>56</v>
      </c>
      <c r="B78" s="382"/>
      <c r="C78" s="407"/>
      <c r="D78" s="5"/>
      <c r="E78" s="5"/>
      <c r="F78" s="5"/>
      <c r="G78" s="316"/>
      <c r="H78" s="317"/>
      <c r="I78" s="315"/>
      <c r="J78" s="317"/>
      <c r="K78" s="315"/>
      <c r="L78" s="317"/>
    </row>
    <row r="79" spans="1:12" ht="15">
      <c r="A79" s="381" t="s">
        <v>57</v>
      </c>
      <c r="B79" s="382"/>
      <c r="C79" s="408"/>
      <c r="D79" s="50"/>
      <c r="E79" s="50"/>
      <c r="F79" s="50"/>
      <c r="G79" s="355">
        <f>G65+G66+G69+G70+G72+G73+G74+G75+G76+G77+G78</f>
        <v>0</v>
      </c>
      <c r="H79" s="356"/>
      <c r="I79" s="357">
        <f t="shared" ref="I79" si="8">I65+I66+I69+I70+I72+I73+I74+I75+I76+I77+I78</f>
        <v>0</v>
      </c>
      <c r="J79" s="356"/>
      <c r="K79" s="357">
        <f t="shared" ref="K79" si="9">K65+K66+K69+K70+K72+K73+K74+K75+K76+K77+K78</f>
        <v>0</v>
      </c>
      <c r="L79" s="356"/>
    </row>
    <row r="80" spans="1:12" ht="15">
      <c r="A80" s="281"/>
      <c r="B80" s="282"/>
      <c r="C80" s="15" t="s">
        <v>58</v>
      </c>
      <c r="D80" s="79"/>
      <c r="E80" s="79"/>
      <c r="F80" s="79"/>
      <c r="G80" s="18"/>
      <c r="H80" s="19"/>
      <c r="I80" s="19"/>
      <c r="J80" s="19"/>
      <c r="K80" s="19"/>
      <c r="L80" s="20"/>
    </row>
    <row r="81" spans="1:12" ht="15">
      <c r="A81" s="381" t="s">
        <v>59</v>
      </c>
      <c r="B81" s="382"/>
      <c r="C81" s="164">
        <f>IF(OR(B12="Select",B13="Select",G12="Select"),0,IF((AND(B12="Research",B13="On Campus",G12="No")),52%,IF((AND(B12="Instruction",B13="On Campus", G12="No")),56%,IF((AND(B12="Other",B13="On Campus", G12="No")),32.5%,IF(AND(B13="Off Campus",G12="No"),26%,IF(G12="Yes",G13))))))</f>
        <v>0</v>
      </c>
      <c r="D81" s="165"/>
      <c r="E81" s="165"/>
      <c r="F81" s="165"/>
      <c r="G81" s="355">
        <f>ROUND((C81*B82),0)</f>
        <v>0</v>
      </c>
      <c r="H81" s="356"/>
      <c r="I81" s="355">
        <f>C81*I79</f>
        <v>0</v>
      </c>
      <c r="J81" s="356"/>
      <c r="K81" s="355">
        <f>C81*K79</f>
        <v>0</v>
      </c>
      <c r="L81" s="356"/>
    </row>
    <row r="82" spans="1:12">
      <c r="A82" s="61" t="s">
        <v>60</v>
      </c>
      <c r="B82" s="169">
        <f>IF(AND(G12="No",(Year1!G72+Year2!G72+Year3!G72+Year4!G72)&lt;=25000),G79-G75-G76-G77,IF(AND(G12="No",(Year1!G72+Year2!G72+Year3!G72+Year4!G72)&gt;25000),G79-G72+SUM(G88:G94)-G75-G76-G77,IF((G12="Yes"),G79,)))</f>
        <v>0</v>
      </c>
      <c r="C82" s="44"/>
      <c r="D82" s="45"/>
      <c r="E82" s="45"/>
      <c r="F82" s="46"/>
      <c r="G82" s="19"/>
      <c r="H82" s="19"/>
      <c r="I82" s="19"/>
      <c r="J82" s="19"/>
      <c r="K82" s="19"/>
      <c r="L82" s="20"/>
    </row>
    <row r="83" spans="1:12" ht="15">
      <c r="A83" s="376" t="s">
        <v>61</v>
      </c>
      <c r="B83" s="377"/>
      <c r="C83" s="73"/>
      <c r="D83" s="166"/>
      <c r="E83" s="166"/>
      <c r="F83" s="167"/>
      <c r="G83" s="357">
        <f>G79+G81</f>
        <v>0</v>
      </c>
      <c r="H83" s="356"/>
      <c r="I83" s="355">
        <f>I79+I81</f>
        <v>0</v>
      </c>
      <c r="J83" s="356"/>
      <c r="K83" s="355">
        <f>K79+K81</f>
        <v>0</v>
      </c>
      <c r="L83" s="356"/>
    </row>
    <row r="84" spans="1:12">
      <c r="A84" s="22"/>
      <c r="L84" s="52"/>
    </row>
    <row r="85" spans="1:12">
      <c r="A85" s="283"/>
      <c r="B85" s="284"/>
      <c r="C85" s="284"/>
      <c r="D85" s="284"/>
      <c r="E85" s="284"/>
      <c r="F85" s="284"/>
      <c r="G85" s="284"/>
      <c r="L85" s="52"/>
    </row>
    <row r="86" spans="1:12">
      <c r="A86" s="431" t="s">
        <v>62</v>
      </c>
      <c r="B86" s="432"/>
      <c r="C86" s="287"/>
      <c r="D86" s="287"/>
      <c r="E86" s="287"/>
      <c r="F86" s="287"/>
      <c r="G86" s="287"/>
      <c r="L86" s="52"/>
    </row>
    <row r="87" spans="1:12">
      <c r="A87" s="288" t="s">
        <v>63</v>
      </c>
      <c r="B87" s="289"/>
      <c r="C87" s="286" t="s">
        <v>64</v>
      </c>
      <c r="D87" s="290"/>
      <c r="E87" s="290"/>
      <c r="F87" s="290"/>
      <c r="G87" s="71" t="s">
        <v>65</v>
      </c>
      <c r="H87" s="44"/>
      <c r="I87" s="45"/>
      <c r="J87" s="45"/>
      <c r="K87" s="45"/>
      <c r="L87" s="46"/>
    </row>
    <row r="88" spans="1:12">
      <c r="A88" s="386"/>
      <c r="B88" s="387"/>
      <c r="C88" s="310"/>
      <c r="D88" s="87"/>
      <c r="E88" s="88"/>
      <c r="F88" s="89"/>
      <c r="G88" s="84">
        <f>IF(AND(C88&gt;0,Year1!C88+Year2!C88+Year3!C88+Year4!C88&gt;25000),(25000-(Year1!G88+Year2!G88+Year3!G88)),C88)</f>
        <v>0</v>
      </c>
      <c r="H88" s="47"/>
      <c r="I88" s="5"/>
      <c r="J88" s="5"/>
      <c r="K88" s="5"/>
      <c r="L88" s="48"/>
    </row>
    <row r="89" spans="1:12">
      <c r="A89" s="386"/>
      <c r="B89" s="387"/>
      <c r="C89" s="310"/>
      <c r="D89" s="90"/>
      <c r="E89" s="86"/>
      <c r="F89" s="91"/>
      <c r="G89" s="84">
        <f>IF(AND(C89&gt;0,Year1!C89+Year2!C89+Year3!C89+Year4!C89&gt;25000),(25000-(Year1!G89+Year2!G89+Year3!G89)),C89)</f>
        <v>0</v>
      </c>
      <c r="H89" s="47"/>
      <c r="I89" s="5"/>
      <c r="J89" s="5"/>
      <c r="K89" s="5"/>
      <c r="L89" s="48"/>
    </row>
    <row r="90" spans="1:12">
      <c r="A90" s="386"/>
      <c r="B90" s="387"/>
      <c r="C90" s="310"/>
      <c r="D90" s="90"/>
      <c r="E90" s="86"/>
      <c r="F90" s="91"/>
      <c r="G90" s="84">
        <f>IF(AND(C90&gt;0,Year1!C90+Year2!C90+Year3!C90+Year4!C90&gt;25000),(25000-(Year1!G90+Year2!G90+Year3!G90)),C90)</f>
        <v>0</v>
      </c>
      <c r="H90" s="47"/>
      <c r="I90" s="5"/>
      <c r="J90" s="5"/>
      <c r="K90" s="5"/>
      <c r="L90" s="48"/>
    </row>
    <row r="91" spans="1:12">
      <c r="A91" s="386"/>
      <c r="B91" s="387"/>
      <c r="C91" s="310"/>
      <c r="D91" s="90"/>
      <c r="E91" s="86"/>
      <c r="F91" s="91"/>
      <c r="G91" s="84">
        <f>IF(AND(C91&gt;0,Year1!C91+Year2!C91+Year3!C91+Year4!C91&gt;25000),(25000-(Year1!G91+Year2!G91+Year3!G91)),C91)</f>
        <v>0</v>
      </c>
      <c r="H91" s="47"/>
      <c r="I91" s="5"/>
      <c r="J91" s="5"/>
      <c r="K91" s="5"/>
      <c r="L91" s="48"/>
    </row>
    <row r="92" spans="1:12">
      <c r="A92" s="390"/>
      <c r="B92" s="391"/>
      <c r="C92" s="310"/>
      <c r="D92" s="30"/>
      <c r="E92" s="31"/>
      <c r="F92" s="32"/>
      <c r="G92" s="84">
        <f>IF(AND(C92&gt;0,Year1!C92+Year2!C92+Year3!C92+Year4!C92&gt;25000),(25000-(Year1!G92+Year2!G92+Year3!G92)),C92)</f>
        <v>0</v>
      </c>
      <c r="H92" s="47"/>
      <c r="I92" s="5"/>
      <c r="J92" s="5"/>
      <c r="K92" s="5"/>
      <c r="L92" s="48"/>
    </row>
    <row r="93" spans="1:12">
      <c r="A93" s="390"/>
      <c r="B93" s="391"/>
      <c r="C93" s="310"/>
      <c r="D93" s="30"/>
      <c r="E93" s="31"/>
      <c r="F93" s="32"/>
      <c r="G93" s="84">
        <f>IF(AND(C93&gt;0,Year1!C93+Year2!C93+Year3!C93+Year4!C93&gt;25000),(25000-(Year1!G93+Year2!G93+Year3!G93)),C93)</f>
        <v>0</v>
      </c>
      <c r="H93" s="47"/>
      <c r="I93" s="5"/>
      <c r="J93" s="5"/>
      <c r="K93" s="5"/>
      <c r="L93" s="48"/>
    </row>
    <row r="94" spans="1:12">
      <c r="A94" s="390"/>
      <c r="B94" s="391"/>
      <c r="C94" s="310"/>
      <c r="D94" s="33"/>
      <c r="E94" s="34"/>
      <c r="F94" s="35"/>
      <c r="G94" s="84">
        <f>IF(AND(C94&gt;0,Year1!C94+Year2!C94+Year3!C94+Year4!C94&gt;25000),(25000-(Year1!G94+Year2!G94+Year3!G94)),C94)</f>
        <v>0</v>
      </c>
      <c r="H94" s="49"/>
      <c r="I94" s="50"/>
      <c r="J94" s="50"/>
      <c r="K94" s="50"/>
      <c r="L94" s="51"/>
    </row>
  </sheetData>
  <sheetProtection algorithmName="SHA-512" hashValue="TFk2vfcKOd9cK5DXn5iXWa0Xgbl6RnrNTKTEhDBs1zoLo5cMFvQm62KM7Wl0owR9vBhcuEUPVe55Wz1Ekdf0DA==" saltValue="a+jc/2+s3kQXxSirS07R+g==" spinCount="100000" sheet="1" objects="1" scenarios="1" selectLockedCells="1"/>
  <mergeCells count="224">
    <mergeCell ref="A93:B93"/>
    <mergeCell ref="A94:B94"/>
    <mergeCell ref="A90:B90"/>
    <mergeCell ref="A91:B91"/>
    <mergeCell ref="A92:B92"/>
    <mergeCell ref="A86:B86"/>
    <mergeCell ref="A88:B88"/>
    <mergeCell ref="A89:B89"/>
    <mergeCell ref="A83:B83"/>
    <mergeCell ref="B21:B22"/>
    <mergeCell ref="B5:L5"/>
    <mergeCell ref="J12:K12"/>
    <mergeCell ref="J13:K13"/>
    <mergeCell ref="C14:G14"/>
    <mergeCell ref="I14:J14"/>
    <mergeCell ref="G20:H20"/>
    <mergeCell ref="I20:J20"/>
    <mergeCell ref="K20:L20"/>
    <mergeCell ref="J15:K15"/>
    <mergeCell ref="C12:F12"/>
    <mergeCell ref="C13:F13"/>
    <mergeCell ref="I21:J21"/>
    <mergeCell ref="K21:L21"/>
    <mergeCell ref="I23:J23"/>
    <mergeCell ref="K23:L23"/>
    <mergeCell ref="G23:H23"/>
    <mergeCell ref="I24:J24"/>
    <mergeCell ref="K24:L24"/>
    <mergeCell ref="I25:J25"/>
    <mergeCell ref="K25:L25"/>
    <mergeCell ref="G24:H24"/>
    <mergeCell ref="G25:H25"/>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A41:B41"/>
    <mergeCell ref="G31:H31"/>
    <mergeCell ref="G32:H32"/>
    <mergeCell ref="G34:H34"/>
    <mergeCell ref="G35:H35"/>
    <mergeCell ref="G36:H36"/>
    <mergeCell ref="G38:H38"/>
    <mergeCell ref="G39:H39"/>
    <mergeCell ref="G40:H40"/>
    <mergeCell ref="G37:H37"/>
    <mergeCell ref="I32:J32"/>
    <mergeCell ref="K32:L32"/>
    <mergeCell ref="K65:L65"/>
    <mergeCell ref="G57:H57"/>
    <mergeCell ref="I57:J57"/>
    <mergeCell ref="K57:L57"/>
    <mergeCell ref="I36:J36"/>
    <mergeCell ref="K36:L36"/>
    <mergeCell ref="I38:J38"/>
    <mergeCell ref="K38:L38"/>
    <mergeCell ref="I39:J39"/>
    <mergeCell ref="K39:L39"/>
    <mergeCell ref="I40:J40"/>
    <mergeCell ref="K40:L40"/>
    <mergeCell ref="G50:H50"/>
    <mergeCell ref="G51:H51"/>
    <mergeCell ref="G53:H53"/>
    <mergeCell ref="G54:H54"/>
    <mergeCell ref="I47:J47"/>
    <mergeCell ref="K47:L47"/>
    <mergeCell ref="I48:J48"/>
    <mergeCell ref="K48:L48"/>
    <mergeCell ref="G33:H33"/>
    <mergeCell ref="A58:B58"/>
    <mergeCell ref="A42:B42"/>
    <mergeCell ref="G42:H42"/>
    <mergeCell ref="I42:J42"/>
    <mergeCell ref="I52:J52"/>
    <mergeCell ref="K52:L52"/>
    <mergeCell ref="A57:B57"/>
    <mergeCell ref="A59:B59"/>
    <mergeCell ref="G59:H59"/>
    <mergeCell ref="I59:J59"/>
    <mergeCell ref="K59:L59"/>
    <mergeCell ref="I43:J43"/>
    <mergeCell ref="K43:L43"/>
    <mergeCell ref="I44:J44"/>
    <mergeCell ref="K44:L44"/>
    <mergeCell ref="I45:J45"/>
    <mergeCell ref="K45:L45"/>
    <mergeCell ref="I46:J46"/>
    <mergeCell ref="K46:L46"/>
    <mergeCell ref="G43:H43"/>
    <mergeCell ref="G44:H44"/>
    <mergeCell ref="G45:H45"/>
    <mergeCell ref="G46:H46"/>
    <mergeCell ref="G49:H49"/>
    <mergeCell ref="A51:B51"/>
    <mergeCell ref="A53:B53"/>
    <mergeCell ref="A54:B54"/>
    <mergeCell ref="A55:B55"/>
    <mergeCell ref="A56:B56"/>
    <mergeCell ref="G48:H48"/>
    <mergeCell ref="A52:B52"/>
    <mergeCell ref="G52:H52"/>
    <mergeCell ref="K53:L53"/>
    <mergeCell ref="I54:J54"/>
    <mergeCell ref="K54:L54"/>
    <mergeCell ref="I55:J55"/>
    <mergeCell ref="K55:L55"/>
    <mergeCell ref="I56:J56"/>
    <mergeCell ref="K56:L56"/>
    <mergeCell ref="G55:H55"/>
    <mergeCell ref="G56:H56"/>
    <mergeCell ref="A60:B60"/>
    <mergeCell ref="G60:H60"/>
    <mergeCell ref="A61:B61"/>
    <mergeCell ref="G61:H61"/>
    <mergeCell ref="I61:J61"/>
    <mergeCell ref="K61:L61"/>
    <mergeCell ref="A65:B65"/>
    <mergeCell ref="A62:B62"/>
    <mergeCell ref="G62:H62"/>
    <mergeCell ref="A64:B64"/>
    <mergeCell ref="G64:H64"/>
    <mergeCell ref="A63:B63"/>
    <mergeCell ref="G63:H63"/>
    <mergeCell ref="C64:C79"/>
    <mergeCell ref="I67:J67"/>
    <mergeCell ref="K67:L67"/>
    <mergeCell ref="I68:J68"/>
    <mergeCell ref="K68:L68"/>
    <mergeCell ref="K77:L77"/>
    <mergeCell ref="G78:H78"/>
    <mergeCell ref="I78:J78"/>
    <mergeCell ref="K78:L78"/>
    <mergeCell ref="A66:B66"/>
    <mergeCell ref="G66:H66"/>
    <mergeCell ref="I66:J66"/>
    <mergeCell ref="K66:L66"/>
    <mergeCell ref="A69:B69"/>
    <mergeCell ref="G69:H69"/>
    <mergeCell ref="I69:J69"/>
    <mergeCell ref="K69:L69"/>
    <mergeCell ref="I72:J72"/>
    <mergeCell ref="K72:L72"/>
    <mergeCell ref="A67:B67"/>
    <mergeCell ref="A68:B68"/>
    <mergeCell ref="G67:H67"/>
    <mergeCell ref="A73:B73"/>
    <mergeCell ref="G73:H73"/>
    <mergeCell ref="A70:B70"/>
    <mergeCell ref="G70:H70"/>
    <mergeCell ref="I70:J70"/>
    <mergeCell ref="K70:L70"/>
    <mergeCell ref="A71:B71"/>
    <mergeCell ref="A72:B72"/>
    <mergeCell ref="G72:H72"/>
    <mergeCell ref="G83:H83"/>
    <mergeCell ref="I83:J83"/>
    <mergeCell ref="K83:L83"/>
    <mergeCell ref="A78:B78"/>
    <mergeCell ref="A79:B79"/>
    <mergeCell ref="G79:H79"/>
    <mergeCell ref="I79:J79"/>
    <mergeCell ref="K79:L79"/>
    <mergeCell ref="G65:H65"/>
    <mergeCell ref="I65:J65"/>
    <mergeCell ref="A81:B81"/>
    <mergeCell ref="G81:H81"/>
    <mergeCell ref="I81:J81"/>
    <mergeCell ref="K81:L81"/>
    <mergeCell ref="A76:B76"/>
    <mergeCell ref="G76:H76"/>
    <mergeCell ref="I76:J76"/>
    <mergeCell ref="K76:L76"/>
    <mergeCell ref="A77:B77"/>
    <mergeCell ref="G77:H77"/>
    <mergeCell ref="I73:J73"/>
    <mergeCell ref="K73:L73"/>
    <mergeCell ref="A74:B74"/>
    <mergeCell ref="I77:J77"/>
    <mergeCell ref="G74:H74"/>
    <mergeCell ref="I74:J74"/>
    <mergeCell ref="K74:L74"/>
    <mergeCell ref="A75:B75"/>
    <mergeCell ref="G75:H75"/>
    <mergeCell ref="I75:J75"/>
    <mergeCell ref="K75:L75"/>
    <mergeCell ref="A43:B43"/>
    <mergeCell ref="A44:B44"/>
    <mergeCell ref="A45:B45"/>
    <mergeCell ref="A46:B46"/>
    <mergeCell ref="A48:B48"/>
    <mergeCell ref="A49:B49"/>
    <mergeCell ref="A50:B50"/>
    <mergeCell ref="A47:B47"/>
    <mergeCell ref="I49:J49"/>
    <mergeCell ref="K49:L49"/>
    <mergeCell ref="I50:J50"/>
    <mergeCell ref="K50:L50"/>
    <mergeCell ref="G47:H47"/>
    <mergeCell ref="G68:H68"/>
    <mergeCell ref="I51:J51"/>
    <mergeCell ref="K51:L51"/>
    <mergeCell ref="I53:J53"/>
    <mergeCell ref="A1:L3"/>
    <mergeCell ref="N1:T3"/>
    <mergeCell ref="C7:G7"/>
    <mergeCell ref="C8:G8"/>
    <mergeCell ref="C9:G9"/>
    <mergeCell ref="H7:J7"/>
    <mergeCell ref="H8:J8"/>
    <mergeCell ref="H9:J9"/>
    <mergeCell ref="K7:L7"/>
    <mergeCell ref="K8:L8"/>
    <mergeCell ref="K9:L9"/>
  </mergeCells>
  <conditionalFormatting sqref="K14">
    <cfRule type="cellIs" dxfId="27" priority="32"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23:H30 G42:H56">
    <cfRule type="beginsWith" dxfId="26" priority="9" operator="beginsWith" text="months">
      <formula>LEFT(G23,LEN("months"))="months"</formula>
    </cfRule>
  </conditionalFormatting>
  <conditionalFormatting sqref="C23:C30">
    <cfRule type="cellIs" dxfId="25" priority="10" stopIfTrue="1" operator="greaterThan">
      <formula>0.2</formula>
    </cfRule>
    <cfRule type="cellIs" dxfId="24" priority="12" stopIfTrue="1" operator="greaterThan">
      <formula>30</formula>
    </cfRule>
  </conditionalFormatting>
  <conditionalFormatting sqref="C23:C30">
    <cfRule type="cellIs" dxfId="23" priority="11" stopIfTrue="1" operator="greaterThan">
      <formula>0.3</formula>
    </cfRule>
  </conditionalFormatting>
  <conditionalFormatting sqref="C36:C40">
    <cfRule type="cellIs" dxfId="22" priority="6" stopIfTrue="1" operator="greaterThan">
      <formula>0.2</formula>
    </cfRule>
    <cfRule type="cellIs" dxfId="21" priority="8" stopIfTrue="1" operator="greaterThan">
      <formula>30</formula>
    </cfRule>
  </conditionalFormatting>
  <conditionalFormatting sqref="C36:C40">
    <cfRule type="cellIs" dxfId="20" priority="7" stopIfTrue="1" operator="greaterThan">
      <formula>0.3</formula>
    </cfRule>
  </conditionalFormatting>
  <conditionalFormatting sqref="G35:H40">
    <cfRule type="beginsWith" dxfId="19" priority="5" operator="beginsWith" text="months">
      <formula>LEFT(G35,LEN("months"))="months"</formula>
    </cfRule>
  </conditionalFormatting>
  <conditionalFormatting sqref="C32:C34">
    <cfRule type="cellIs" dxfId="18" priority="2" stopIfTrue="1" operator="greaterThan">
      <formula>0.2</formula>
    </cfRule>
    <cfRule type="cellIs" dxfId="17" priority="4" stopIfTrue="1" operator="greaterThan">
      <formula>30</formula>
    </cfRule>
  </conditionalFormatting>
  <conditionalFormatting sqref="C32:C34">
    <cfRule type="cellIs" dxfId="16" priority="3" stopIfTrue="1" operator="greaterThan">
      <formula>0.3</formula>
    </cfRule>
  </conditionalFormatting>
  <conditionalFormatting sqref="G31:H34">
    <cfRule type="beginsWith" dxfId="15"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7D2CC5F1-3FB0-468A-B9C8-20C760E1DAB1}">
      <formula1>1</formula1>
      <formula2>12</formula2>
    </dataValidation>
    <dataValidation type="decimal" allowBlank="1" showInputMessage="1" showErrorMessage="1" errorTitle="Months Requested" error="Months requested cannot exceed 12" sqref="F42:F56" xr:uid="{11E55767-EC7D-43E2-AB7D-C68A6A2C4A1A}">
      <formula1>0.1</formula1>
      <formula2>12</formula2>
    </dataValidation>
    <dataValidation type="decimal" allowBlank="1" showInputMessage="1" showErrorMessage="1" errorTitle="Month Requested" error="Months requested cannot exceed 12" sqref="F23:F30 F36:F40 F32:F34" xr:uid="{138FCF92-99EE-4E47-966A-E76D92F51D3E}">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639F81A-8125-41D6-9729-3C3FD535E81A}">
          <x14:formula1>
            <xm:f>'Drop-Downs'!$A$16:$A$19</xm:f>
          </x14:formula1>
          <xm:sqref>B23:B30 B36:B40 B32:B34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sheetPr>
  <dimension ref="A1:T94"/>
  <sheetViews>
    <sheetView showZeros="0" topLeftCell="A22" zoomScale="125" zoomScaleNormal="125" zoomScalePageLayoutView="125" workbookViewId="0">
      <selection activeCell="D26" sqref="D26"/>
    </sheetView>
  </sheetViews>
  <sheetFormatPr defaultColWidth="9.140625" defaultRowHeight="14.25"/>
  <cols>
    <col min="1" max="1" width="29.28515625" style="4" customWidth="1"/>
    <col min="2" max="2" width="17.140625" style="4" customWidth="1"/>
    <col min="3" max="4" width="15" style="4" customWidth="1"/>
    <col min="5" max="5" width="13.5703125" style="4" customWidth="1"/>
    <col min="6" max="6" width="12.28515625" style="4" customWidth="1"/>
    <col min="7" max="7" width="12.5703125" style="4" customWidth="1"/>
    <col min="8" max="8" width="8" style="4" customWidth="1"/>
    <col min="9" max="9" width="9.140625" style="4"/>
    <col min="10" max="10" width="10.42578125" style="4" customWidth="1"/>
    <col min="11" max="11" width="12.140625" style="4" customWidth="1"/>
    <col min="12" max="12" width="5.28515625" style="4" customWidth="1"/>
    <col min="13" max="13" width="5.5703125" style="36" customWidth="1"/>
    <col min="14" max="16384" width="9.140625" style="36"/>
  </cols>
  <sheetData>
    <row r="1" spans="1:20" ht="12.75">
      <c r="A1" s="418" t="s">
        <v>72</v>
      </c>
      <c r="B1" s="419"/>
      <c r="C1" s="419"/>
      <c r="D1" s="419"/>
      <c r="E1" s="419"/>
      <c r="F1" s="419"/>
      <c r="G1" s="419"/>
      <c r="H1" s="419"/>
      <c r="I1" s="419"/>
      <c r="J1" s="419"/>
      <c r="K1" s="419"/>
      <c r="L1" s="420"/>
      <c r="N1" s="333" t="s">
        <v>1</v>
      </c>
      <c r="O1" s="334"/>
      <c r="P1" s="334"/>
      <c r="Q1" s="334"/>
      <c r="R1" s="334"/>
      <c r="S1" s="334"/>
      <c r="T1" s="335"/>
    </row>
    <row r="2" spans="1:20" ht="12.75">
      <c r="A2" s="421"/>
      <c r="B2" s="422"/>
      <c r="C2" s="422"/>
      <c r="D2" s="422"/>
      <c r="E2" s="422"/>
      <c r="F2" s="422"/>
      <c r="G2" s="422"/>
      <c r="H2" s="422"/>
      <c r="I2" s="422"/>
      <c r="J2" s="422"/>
      <c r="K2" s="422"/>
      <c r="L2" s="423"/>
      <c r="N2" s="336"/>
      <c r="O2" s="337"/>
      <c r="P2" s="337"/>
      <c r="Q2" s="337"/>
      <c r="R2" s="337"/>
      <c r="S2" s="337"/>
      <c r="T2" s="338"/>
    </row>
    <row r="3" spans="1:20" ht="13.5" thickBot="1">
      <c r="A3" s="424"/>
      <c r="B3" s="425"/>
      <c r="C3" s="425"/>
      <c r="D3" s="425"/>
      <c r="E3" s="425"/>
      <c r="F3" s="425"/>
      <c r="G3" s="425"/>
      <c r="H3" s="425"/>
      <c r="I3" s="425"/>
      <c r="J3" s="425"/>
      <c r="K3" s="425"/>
      <c r="L3" s="426"/>
      <c r="N3" s="339"/>
      <c r="O3" s="340"/>
      <c r="P3" s="340"/>
      <c r="Q3" s="340"/>
      <c r="R3" s="340"/>
      <c r="S3" s="340"/>
      <c r="T3" s="341"/>
    </row>
    <row r="4" spans="1:20">
      <c r="A4" s="47"/>
      <c r="B4" s="5"/>
      <c r="C4" s="5"/>
      <c r="D4" s="5"/>
      <c r="E4" s="5"/>
      <c r="F4" s="5"/>
      <c r="G4" s="5"/>
      <c r="H4" s="5"/>
      <c r="I4" s="5"/>
      <c r="J4" s="5"/>
      <c r="K4" s="5"/>
      <c r="L4" s="48"/>
    </row>
    <row r="5" spans="1:20" ht="15">
      <c r="A5" s="77" t="s">
        <v>73</v>
      </c>
      <c r="B5" s="410">
        <f>Year1!B5</f>
        <v>0</v>
      </c>
      <c r="C5" s="410"/>
      <c r="D5" s="410"/>
      <c r="E5" s="410"/>
      <c r="F5" s="410"/>
      <c r="G5" s="410"/>
      <c r="H5" s="410"/>
      <c r="I5" s="410"/>
      <c r="J5" s="410"/>
      <c r="K5" s="410"/>
      <c r="L5" s="411"/>
    </row>
    <row r="6" spans="1:20">
      <c r="A6" s="47"/>
      <c r="B6" s="108"/>
      <c r="C6" s="108"/>
      <c r="D6" s="108"/>
      <c r="E6" s="108"/>
      <c r="F6" s="108"/>
      <c r="G6" s="108"/>
      <c r="H6" s="108"/>
      <c r="I6" s="108"/>
      <c r="J6" s="108"/>
      <c r="K6" s="108"/>
      <c r="L6" s="131"/>
    </row>
    <row r="7" spans="1:20" ht="15">
      <c r="A7" s="77" t="s">
        <v>3</v>
      </c>
      <c r="B7" s="108"/>
      <c r="C7" s="403">
        <f>Year1!C7</f>
        <v>0</v>
      </c>
      <c r="D7" s="403"/>
      <c r="E7" s="403"/>
      <c r="F7" s="403"/>
      <c r="G7" s="403"/>
      <c r="H7" s="403" t="str">
        <f>Year1!H7</f>
        <v>Select Department</v>
      </c>
      <c r="I7" s="403"/>
      <c r="J7" s="403"/>
      <c r="K7" s="342">
        <f>Year1!K7</f>
        <v>0</v>
      </c>
      <c r="L7" s="342"/>
    </row>
    <row r="8" spans="1:20" ht="15">
      <c r="A8" s="77"/>
      <c r="B8" s="108"/>
      <c r="C8" s="403">
        <f>Year1!C8</f>
        <v>0</v>
      </c>
      <c r="D8" s="403"/>
      <c r="E8" s="403"/>
      <c r="F8" s="403"/>
      <c r="G8" s="403"/>
      <c r="H8" s="403">
        <f>Year1!H8</f>
        <v>0</v>
      </c>
      <c r="I8" s="403"/>
      <c r="J8" s="403"/>
      <c r="K8" s="342">
        <f>Year1!K8</f>
        <v>0</v>
      </c>
      <c r="L8" s="342"/>
    </row>
    <row r="9" spans="1:20" ht="15">
      <c r="A9" s="77"/>
      <c r="B9" s="108"/>
      <c r="C9" s="403">
        <f>Year1!C9</f>
        <v>0</v>
      </c>
      <c r="D9" s="403"/>
      <c r="E9" s="403"/>
      <c r="F9" s="403"/>
      <c r="G9" s="403"/>
      <c r="H9" s="403">
        <f>Year1!H9</f>
        <v>0</v>
      </c>
      <c r="I9" s="403"/>
      <c r="J9" s="403"/>
      <c r="K9" s="342">
        <f>Year1!K9</f>
        <v>0</v>
      </c>
      <c r="L9" s="342"/>
    </row>
    <row r="10" spans="1:20" ht="15">
      <c r="A10" s="77"/>
      <c r="B10" s="5"/>
      <c r="C10" s="5"/>
      <c r="D10" s="5"/>
      <c r="E10" s="5"/>
      <c r="F10" s="5"/>
      <c r="G10" s="5"/>
      <c r="H10" s="5"/>
      <c r="I10" s="5"/>
      <c r="J10" s="5"/>
      <c r="K10" s="5"/>
      <c r="L10" s="48"/>
    </row>
    <row r="11" spans="1:20">
      <c r="A11" s="47"/>
      <c r="B11" s="5"/>
      <c r="C11" s="5"/>
      <c r="D11" s="5"/>
      <c r="E11" s="5"/>
      <c r="F11" s="5"/>
      <c r="G11" s="5"/>
      <c r="H11" s="5"/>
      <c r="I11" s="5"/>
      <c r="J11" s="5"/>
      <c r="K11" s="5"/>
      <c r="L11" s="48"/>
    </row>
    <row r="12" spans="1:20">
      <c r="A12" s="95" t="s">
        <v>5</v>
      </c>
      <c r="B12" s="96" t="str">
        <f>Year1!B12</f>
        <v>Select</v>
      </c>
      <c r="C12" s="416" t="s">
        <v>7</v>
      </c>
      <c r="D12" s="366"/>
      <c r="E12" s="366"/>
      <c r="F12" s="417"/>
      <c r="G12" s="96" t="str">
        <f>Year1!G12</f>
        <v>Select</v>
      </c>
      <c r="H12" s="94"/>
      <c r="I12" s="94"/>
      <c r="J12" s="375"/>
      <c r="K12" s="375"/>
      <c r="L12" s="48"/>
    </row>
    <row r="13" spans="1:20">
      <c r="A13" s="95" t="s">
        <v>9</v>
      </c>
      <c r="B13" s="96" t="str">
        <f>Year1!B13</f>
        <v>Select</v>
      </c>
      <c r="C13" s="416" t="s">
        <v>10</v>
      </c>
      <c r="D13" s="366"/>
      <c r="E13" s="366"/>
      <c r="F13" s="417"/>
      <c r="G13" s="111">
        <f>Year1!G13</f>
        <v>0</v>
      </c>
      <c r="H13" s="94"/>
      <c r="I13" s="94"/>
      <c r="J13" s="375"/>
      <c r="K13" s="375"/>
      <c r="L13" s="48"/>
    </row>
    <row r="14" spans="1:20">
      <c r="A14" s="47"/>
      <c r="B14" s="5"/>
      <c r="C14" s="375"/>
      <c r="D14" s="375"/>
      <c r="E14" s="375"/>
      <c r="F14" s="375"/>
      <c r="G14" s="375"/>
      <c r="H14" s="94"/>
      <c r="I14" s="366" t="s">
        <v>67</v>
      </c>
      <c r="J14" s="366"/>
      <c r="K14" s="221">
        <v>0.03</v>
      </c>
      <c r="L14" s="48"/>
    </row>
    <row r="15" spans="1:20">
      <c r="A15" s="95" t="s">
        <v>12</v>
      </c>
      <c r="B15" s="96" t="str">
        <f>Year1!B15</f>
        <v>No</v>
      </c>
      <c r="C15" s="5"/>
      <c r="D15" s="5"/>
      <c r="E15" s="5"/>
      <c r="F15" s="5"/>
      <c r="G15" s="5"/>
      <c r="H15" s="5"/>
      <c r="I15" s="5"/>
      <c r="J15" s="375" t="s">
        <v>68</v>
      </c>
      <c r="K15" s="375"/>
      <c r="L15" s="48"/>
    </row>
    <row r="16" spans="1:20">
      <c r="A16" s="95" t="s">
        <v>13</v>
      </c>
      <c r="B16" s="42">
        <f>Year1!B16</f>
        <v>0</v>
      </c>
      <c r="C16" s="95" t="s">
        <v>14</v>
      </c>
      <c r="D16" s="142">
        <f>IF(G83+I83+K83 &lt;&gt; 0,(I83+K83)/(G83+I83+K83),0)</f>
        <v>0</v>
      </c>
      <c r="E16" s="5"/>
      <c r="F16" s="5"/>
      <c r="G16" s="5"/>
      <c r="H16" s="5"/>
      <c r="I16" s="5"/>
      <c r="J16" s="5"/>
      <c r="K16" s="5"/>
      <c r="L16" s="48"/>
    </row>
    <row r="17" spans="1:12">
      <c r="A17" s="95" t="s">
        <v>15</v>
      </c>
      <c r="B17" s="43">
        <f>Year1!B17</f>
        <v>0</v>
      </c>
      <c r="C17" s="95" t="s">
        <v>16</v>
      </c>
      <c r="D17" s="143">
        <f>I83+K83</f>
        <v>0</v>
      </c>
      <c r="E17" s="5"/>
      <c r="F17" s="5"/>
      <c r="G17" s="5"/>
      <c r="H17" s="5"/>
      <c r="I17" s="5"/>
      <c r="J17" s="5"/>
      <c r="K17" s="5"/>
      <c r="L17" s="48"/>
    </row>
    <row r="18" spans="1:12">
      <c r="A18" s="146"/>
      <c r="B18" s="147"/>
      <c r="C18" s="50"/>
      <c r="D18" s="50"/>
      <c r="E18" s="50"/>
      <c r="F18" s="50"/>
      <c r="G18" s="50"/>
      <c r="H18" s="50"/>
      <c r="I18" s="50"/>
      <c r="J18" s="50"/>
      <c r="K18" s="50"/>
      <c r="L18" s="51"/>
    </row>
    <row r="19" spans="1:12">
      <c r="A19" s="22"/>
      <c r="L19" s="52"/>
    </row>
    <row r="20" spans="1:12">
      <c r="A20" s="283"/>
      <c r="B20" s="284"/>
      <c r="C20" s="284"/>
      <c r="D20" s="284"/>
      <c r="E20" s="284"/>
      <c r="F20" s="284"/>
      <c r="G20" s="437" t="s">
        <v>17</v>
      </c>
      <c r="H20" s="438"/>
      <c r="I20" s="437" t="s">
        <v>18</v>
      </c>
      <c r="J20" s="438"/>
      <c r="K20" s="437" t="s">
        <v>19</v>
      </c>
      <c r="L20" s="438"/>
    </row>
    <row r="21" spans="1:12" ht="31.5" customHeight="1">
      <c r="A21" s="268" t="s">
        <v>20</v>
      </c>
      <c r="B21" s="373" t="s">
        <v>21</v>
      </c>
      <c r="C21" s="270"/>
      <c r="D21" s="271"/>
      <c r="E21" s="273"/>
      <c r="F21" s="273"/>
      <c r="G21" s="37"/>
      <c r="H21" s="9"/>
      <c r="I21" s="374"/>
      <c r="J21" s="374"/>
      <c r="K21" s="374"/>
      <c r="L21" s="385"/>
    </row>
    <row r="22" spans="1:12" ht="31.5" customHeight="1">
      <c r="A22" s="267" t="s">
        <v>22</v>
      </c>
      <c r="B22" s="373"/>
      <c r="C22" s="269" t="s">
        <v>23</v>
      </c>
      <c r="D22" s="272" t="s">
        <v>24</v>
      </c>
      <c r="E22" s="274" t="s">
        <v>25</v>
      </c>
      <c r="F22" s="274" t="s">
        <v>26</v>
      </c>
      <c r="G22" s="38"/>
      <c r="H22" s="10"/>
      <c r="I22" s="10"/>
      <c r="J22" s="10"/>
      <c r="K22" s="10"/>
      <c r="L22" s="11"/>
    </row>
    <row r="23" spans="1:12">
      <c r="A23" s="234">
        <f>Year1!A23</f>
        <v>0</v>
      </c>
      <c r="B23" s="235"/>
      <c r="C23" s="12"/>
      <c r="D23" s="225">
        <f>'Salary Adjustment'!B21</f>
        <v>0</v>
      </c>
      <c r="E23" s="75"/>
      <c r="F23" s="262"/>
      <c r="G23" s="370">
        <f>ROUND((IF(F23&gt;E23,"months requested cannot exceed term",IF(OR(D23="",E23=""),0,(D23/E23)*F23))),0)</f>
        <v>0</v>
      </c>
      <c r="H23" s="371"/>
      <c r="I23" s="315"/>
      <c r="J23" s="317"/>
      <c r="K23" s="315"/>
      <c r="L23" s="317"/>
    </row>
    <row r="24" spans="1:12">
      <c r="A24" s="80">
        <f>Year1!A24</f>
        <v>0</v>
      </c>
      <c r="B24" s="176"/>
      <c r="C24" s="6"/>
      <c r="D24" s="226">
        <f>'Salary Adjustment'!B37</f>
        <v>0</v>
      </c>
      <c r="E24" s="76"/>
      <c r="F24" s="263"/>
      <c r="G24" s="370">
        <f t="shared" ref="G24:G30" si="0">ROUND((IF(F24&gt;E24,"months requested cannot exceed term",IF(OR(D24="",E24=""),0,(D24/E24)*F24))),0)</f>
        <v>0</v>
      </c>
      <c r="H24" s="371"/>
      <c r="I24" s="315"/>
      <c r="J24" s="317"/>
      <c r="K24" s="315"/>
      <c r="L24" s="317"/>
    </row>
    <row r="25" spans="1:12">
      <c r="A25" s="234">
        <f>Year1!A25</f>
        <v>0</v>
      </c>
      <c r="B25" s="176"/>
      <c r="C25" s="6"/>
      <c r="D25" s="226">
        <f>'Salary Adjustment'!B54</f>
        <v>0</v>
      </c>
      <c r="E25" s="76"/>
      <c r="F25" s="263"/>
      <c r="G25" s="370">
        <f t="shared" si="0"/>
        <v>0</v>
      </c>
      <c r="H25" s="371"/>
      <c r="I25" s="315"/>
      <c r="J25" s="317"/>
      <c r="K25" s="315"/>
      <c r="L25" s="317"/>
    </row>
    <row r="26" spans="1:12">
      <c r="A26" s="80">
        <f>Year1!A26</f>
        <v>0</v>
      </c>
      <c r="B26" s="176"/>
      <c r="C26" s="6"/>
      <c r="D26" s="74"/>
      <c r="E26" s="76"/>
      <c r="F26" s="263"/>
      <c r="G26" s="370">
        <f t="shared" si="0"/>
        <v>0</v>
      </c>
      <c r="H26" s="371"/>
      <c r="I26" s="315"/>
      <c r="J26" s="317"/>
      <c r="K26" s="315"/>
      <c r="L26" s="317"/>
    </row>
    <row r="27" spans="1:12">
      <c r="A27" s="234">
        <f>Year1!A27</f>
        <v>0</v>
      </c>
      <c r="B27" s="176"/>
      <c r="C27" s="6"/>
      <c r="D27" s="74"/>
      <c r="E27" s="76"/>
      <c r="F27" s="263"/>
      <c r="G27" s="370">
        <f t="shared" si="0"/>
        <v>0</v>
      </c>
      <c r="H27" s="371"/>
      <c r="I27" s="315"/>
      <c r="J27" s="317"/>
      <c r="K27" s="315"/>
      <c r="L27" s="317"/>
    </row>
    <row r="28" spans="1:12">
      <c r="A28" s="80">
        <f>Year1!A28</f>
        <v>0</v>
      </c>
      <c r="B28" s="176"/>
      <c r="C28" s="6"/>
      <c r="D28" s="74"/>
      <c r="E28" s="76"/>
      <c r="F28" s="263"/>
      <c r="G28" s="370">
        <f t="shared" si="0"/>
        <v>0</v>
      </c>
      <c r="H28" s="371"/>
      <c r="I28" s="315"/>
      <c r="J28" s="317"/>
      <c r="K28" s="315"/>
      <c r="L28" s="317"/>
    </row>
    <row r="29" spans="1:12">
      <c r="A29" s="234">
        <f>Year1!A29</f>
        <v>0</v>
      </c>
      <c r="B29" s="176"/>
      <c r="C29" s="6"/>
      <c r="D29" s="74"/>
      <c r="E29" s="76"/>
      <c r="F29" s="263"/>
      <c r="G29" s="370">
        <f t="shared" si="0"/>
        <v>0</v>
      </c>
      <c r="H29" s="371"/>
      <c r="I29" s="315"/>
      <c r="J29" s="317"/>
      <c r="K29" s="315"/>
      <c r="L29" s="317"/>
    </row>
    <row r="30" spans="1:12">
      <c r="A30" s="80">
        <f>Year1!A30</f>
        <v>0</v>
      </c>
      <c r="B30" s="176"/>
      <c r="C30" s="6"/>
      <c r="D30" s="74"/>
      <c r="E30" s="76"/>
      <c r="F30" s="263"/>
      <c r="G30" s="370">
        <f t="shared" si="0"/>
        <v>0</v>
      </c>
      <c r="H30" s="371"/>
      <c r="I30" s="363"/>
      <c r="J30" s="364"/>
      <c r="K30" s="363"/>
      <c r="L30" s="364"/>
    </row>
    <row r="31" spans="1:12" ht="28.5">
      <c r="A31" s="267" t="s">
        <v>27</v>
      </c>
      <c r="B31" s="280" t="s">
        <v>21</v>
      </c>
      <c r="C31" s="269" t="s">
        <v>23</v>
      </c>
      <c r="D31" s="276" t="s">
        <v>24</v>
      </c>
      <c r="E31" s="278" t="s">
        <v>25</v>
      </c>
      <c r="F31" s="279" t="s">
        <v>26</v>
      </c>
      <c r="G31" s="313"/>
      <c r="H31" s="314"/>
      <c r="I31" s="244"/>
      <c r="J31" s="244"/>
      <c r="K31" s="244"/>
      <c r="L31" s="245"/>
    </row>
    <row r="32" spans="1:12">
      <c r="A32" s="80"/>
      <c r="B32" s="176"/>
      <c r="C32" s="6"/>
      <c r="D32" s="74"/>
      <c r="E32" s="76"/>
      <c r="F32" s="263"/>
      <c r="G32" s="311">
        <f>ROUND((IF(F32&gt;E32,"months requested cannot exceed term",IF(OR(D32="",E32=""),0,(D32/E32)*F32))),0)</f>
        <v>0</v>
      </c>
      <c r="H32" s="312"/>
      <c r="I32" s="315"/>
      <c r="J32" s="316"/>
      <c r="K32" s="315"/>
      <c r="L32" s="317"/>
    </row>
    <row r="33" spans="1:12">
      <c r="A33" s="80"/>
      <c r="B33" s="176"/>
      <c r="C33" s="6"/>
      <c r="D33" s="74"/>
      <c r="E33" s="76"/>
      <c r="F33" s="263"/>
      <c r="G33" s="311">
        <f t="shared" ref="G33:G34" si="1">ROUND((IF(F33&gt;E33,"months requested cannot exceed term",IF(OR(D33="",E33=""),0,(D33/E33)*F33))),0)</f>
        <v>0</v>
      </c>
      <c r="H33" s="312"/>
      <c r="I33" s="93"/>
      <c r="J33" s="231"/>
      <c r="K33" s="93"/>
      <c r="L33" s="230"/>
    </row>
    <row r="34" spans="1:12">
      <c r="A34" s="80"/>
      <c r="B34" s="176"/>
      <c r="C34" s="6"/>
      <c r="D34" s="74"/>
      <c r="E34" s="76"/>
      <c r="F34" s="263"/>
      <c r="G34" s="311">
        <f t="shared" si="1"/>
        <v>0</v>
      </c>
      <c r="H34" s="312"/>
      <c r="I34" s="93"/>
      <c r="J34" s="231"/>
      <c r="K34" s="93"/>
      <c r="L34" s="230"/>
    </row>
    <row r="35" spans="1:12" ht="28.5">
      <c r="A35" s="267" t="s">
        <v>28</v>
      </c>
      <c r="B35" s="280" t="s">
        <v>21</v>
      </c>
      <c r="C35" s="269" t="s">
        <v>23</v>
      </c>
      <c r="D35" s="276" t="s">
        <v>24</v>
      </c>
      <c r="E35" s="278" t="s">
        <v>25</v>
      </c>
      <c r="F35" s="279" t="s">
        <v>26</v>
      </c>
      <c r="G35" s="313"/>
      <c r="H35" s="314"/>
      <c r="I35" s="244"/>
      <c r="J35" s="244"/>
      <c r="K35" s="244"/>
      <c r="L35" s="245"/>
    </row>
    <row r="36" spans="1:12">
      <c r="A36" s="80"/>
      <c r="B36" s="176"/>
      <c r="C36" s="6"/>
      <c r="D36" s="74"/>
      <c r="E36" s="76"/>
      <c r="F36" s="263"/>
      <c r="G36" s="311">
        <f>ROUND((IF(F36&gt;E36,"months requested cannot exceed term",IF(OR(D36="",E36=""),0,(D36/E36)*F36))),0)</f>
        <v>0</v>
      </c>
      <c r="H36" s="312"/>
      <c r="I36" s="315"/>
      <c r="J36" s="316"/>
      <c r="K36" s="315"/>
      <c r="L36" s="317"/>
    </row>
    <row r="37" spans="1:12">
      <c r="A37" s="80"/>
      <c r="B37" s="176"/>
      <c r="C37" s="6"/>
      <c r="D37" s="74"/>
      <c r="E37" s="76"/>
      <c r="F37" s="263"/>
      <c r="G37" s="311">
        <f t="shared" ref="G37:G40" si="2">ROUND((IF(F37&gt;E37,"months requested cannot exceed term",IF(OR(D37="",E37=""),0,(D37/E37)*F37))),0)</f>
        <v>0</v>
      </c>
      <c r="H37" s="312"/>
      <c r="I37" s="93"/>
      <c r="J37" s="231"/>
      <c r="K37" s="93"/>
      <c r="L37" s="230"/>
    </row>
    <row r="38" spans="1:12">
      <c r="A38" s="80"/>
      <c r="B38" s="176"/>
      <c r="C38" s="6"/>
      <c r="D38" s="74"/>
      <c r="E38" s="76"/>
      <c r="F38" s="263"/>
      <c r="G38" s="311">
        <f t="shared" si="2"/>
        <v>0</v>
      </c>
      <c r="H38" s="312"/>
      <c r="I38" s="315"/>
      <c r="J38" s="316"/>
      <c r="K38" s="315"/>
      <c r="L38" s="317"/>
    </row>
    <row r="39" spans="1:12">
      <c r="A39" s="80"/>
      <c r="B39" s="176"/>
      <c r="C39" s="6"/>
      <c r="D39" s="74"/>
      <c r="E39" s="76"/>
      <c r="F39" s="263"/>
      <c r="G39" s="311">
        <f t="shared" si="2"/>
        <v>0</v>
      </c>
      <c r="H39" s="312"/>
      <c r="I39" s="315"/>
      <c r="J39" s="316"/>
      <c r="K39" s="315"/>
      <c r="L39" s="317"/>
    </row>
    <row r="40" spans="1:12">
      <c r="A40" s="80"/>
      <c r="B40" s="176"/>
      <c r="C40" s="6"/>
      <c r="D40" s="74"/>
      <c r="E40" s="76"/>
      <c r="F40" s="263"/>
      <c r="G40" s="311">
        <f t="shared" si="2"/>
        <v>0</v>
      </c>
      <c r="H40" s="312"/>
      <c r="I40" s="315"/>
      <c r="J40" s="316"/>
      <c r="K40" s="315"/>
      <c r="L40" s="317"/>
    </row>
    <row r="41" spans="1:12" ht="28.5">
      <c r="A41" s="368"/>
      <c r="B41" s="369"/>
      <c r="C41" s="275" t="s">
        <v>29</v>
      </c>
      <c r="D41" s="276" t="s">
        <v>24</v>
      </c>
      <c r="E41" s="278" t="s">
        <v>25</v>
      </c>
      <c r="F41" s="279" t="s">
        <v>26</v>
      </c>
      <c r="G41" s="238"/>
      <c r="H41" s="238"/>
      <c r="I41" s="238"/>
      <c r="J41" s="238"/>
      <c r="K41" s="238"/>
      <c r="L41" s="239"/>
    </row>
    <row r="42" spans="1:12">
      <c r="A42" s="330" t="s">
        <v>30</v>
      </c>
      <c r="B42" s="331"/>
      <c r="C42" s="240"/>
      <c r="D42" s="240"/>
      <c r="E42" s="277"/>
      <c r="F42" s="242"/>
      <c r="G42" s="314"/>
      <c r="H42" s="314"/>
      <c r="I42" s="332"/>
      <c r="J42" s="332"/>
      <c r="K42" s="243"/>
      <c r="L42" s="233"/>
    </row>
    <row r="43" spans="1:12">
      <c r="A43" s="328" t="s">
        <v>31</v>
      </c>
      <c r="B43" s="329"/>
      <c r="C43" s="175"/>
      <c r="D43" s="249">
        <v>61572</v>
      </c>
      <c r="E43" s="236"/>
      <c r="F43" s="264"/>
      <c r="G43" s="311">
        <f>ROUND((IF(F43&gt;E43,"months requested cannot exceed term",IF(OR(D43="",E43=""),0,(D43/E43)*F43)*C43)),0)</f>
        <v>0</v>
      </c>
      <c r="H43" s="312"/>
      <c r="I43" s="322"/>
      <c r="J43" s="323"/>
      <c r="K43" s="322"/>
      <c r="L43" s="323"/>
    </row>
    <row r="44" spans="1:12">
      <c r="A44" s="324" t="s">
        <v>32</v>
      </c>
      <c r="B44" s="325"/>
      <c r="C44" s="175"/>
      <c r="D44" s="249">
        <f>D43</f>
        <v>61572</v>
      </c>
      <c r="E44" s="78"/>
      <c r="F44" s="265"/>
      <c r="G44" s="311">
        <f t="shared" ref="G44:G46" si="3">ROUND((IF(F44&gt;E44,"months requested cannot exceed term",IF(OR(D44="",E44=""),0,(D44/E44)*F44)*C44)),0)</f>
        <v>0</v>
      </c>
      <c r="H44" s="312"/>
      <c r="I44" s="315"/>
      <c r="J44" s="317"/>
      <c r="K44" s="315"/>
      <c r="L44" s="317"/>
    </row>
    <row r="45" spans="1:12">
      <c r="A45" s="324" t="s">
        <v>33</v>
      </c>
      <c r="B45" s="325"/>
      <c r="C45" s="175"/>
      <c r="D45" s="249">
        <f>D44</f>
        <v>61572</v>
      </c>
      <c r="E45" s="78"/>
      <c r="F45" s="265"/>
      <c r="G45" s="311">
        <f t="shared" si="3"/>
        <v>0</v>
      </c>
      <c r="H45" s="312"/>
      <c r="I45" s="315"/>
      <c r="J45" s="317"/>
      <c r="K45" s="315"/>
      <c r="L45" s="317"/>
    </row>
    <row r="46" spans="1:12">
      <c r="A46" s="326" t="s">
        <v>34</v>
      </c>
      <c r="B46" s="327"/>
      <c r="C46" s="175"/>
      <c r="D46" s="249">
        <f>D45</f>
        <v>61572</v>
      </c>
      <c r="E46" s="246"/>
      <c r="F46" s="266"/>
      <c r="G46" s="311">
        <f t="shared" si="3"/>
        <v>0</v>
      </c>
      <c r="H46" s="312"/>
      <c r="I46" s="363"/>
      <c r="J46" s="364"/>
      <c r="K46" s="363"/>
      <c r="L46" s="364"/>
    </row>
    <row r="47" spans="1:12">
      <c r="A47" s="330" t="s">
        <v>35</v>
      </c>
      <c r="B47" s="331"/>
      <c r="C47" s="237"/>
      <c r="D47" s="247"/>
      <c r="E47" s="241"/>
      <c r="F47" s="242"/>
      <c r="G47" s="314"/>
      <c r="H47" s="314"/>
      <c r="I47" s="332"/>
      <c r="J47" s="332"/>
      <c r="K47" s="332"/>
      <c r="L47" s="360"/>
    </row>
    <row r="48" spans="1:12">
      <c r="A48" s="328" t="s">
        <v>31</v>
      </c>
      <c r="B48" s="329"/>
      <c r="C48" s="175"/>
      <c r="D48" s="249"/>
      <c r="E48" s="236"/>
      <c r="F48" s="264"/>
      <c r="G48" s="311">
        <f>ROUND((IF(F48&gt;E48,"months requested cannot exceed term",IF(OR(D48="",E48=""),0,(D48/E48)*F48)*C48)),0)</f>
        <v>0</v>
      </c>
      <c r="H48" s="312"/>
      <c r="I48" s="322"/>
      <c r="J48" s="323"/>
      <c r="K48" s="322"/>
      <c r="L48" s="323"/>
    </row>
    <row r="49" spans="1:12">
      <c r="A49" s="324" t="s">
        <v>32</v>
      </c>
      <c r="B49" s="325"/>
      <c r="C49" s="175"/>
      <c r="D49" s="250"/>
      <c r="E49" s="78"/>
      <c r="F49" s="265"/>
      <c r="G49" s="311">
        <f t="shared" ref="G49:G51" si="4">ROUND((IF(F49&gt;E49,"months requested cannot exceed term",IF(OR(D49="",E49=""),0,(D49/E49)*F49)*C49)),0)</f>
        <v>0</v>
      </c>
      <c r="H49" s="312"/>
      <c r="I49" s="315"/>
      <c r="J49" s="317"/>
      <c r="K49" s="315"/>
      <c r="L49" s="317"/>
    </row>
    <row r="50" spans="1:12">
      <c r="A50" s="324" t="s">
        <v>33</v>
      </c>
      <c r="B50" s="325"/>
      <c r="C50" s="175"/>
      <c r="D50" s="250"/>
      <c r="E50" s="78"/>
      <c r="F50" s="265"/>
      <c r="G50" s="311">
        <f t="shared" si="4"/>
        <v>0</v>
      </c>
      <c r="H50" s="312"/>
      <c r="I50" s="315"/>
      <c r="J50" s="317"/>
      <c r="K50" s="315"/>
      <c r="L50" s="317"/>
    </row>
    <row r="51" spans="1:12">
      <c r="A51" s="326" t="s">
        <v>34</v>
      </c>
      <c r="B51" s="327"/>
      <c r="C51" s="175"/>
      <c r="D51" s="251"/>
      <c r="E51" s="246"/>
      <c r="F51" s="266"/>
      <c r="G51" s="311">
        <f t="shared" si="4"/>
        <v>0</v>
      </c>
      <c r="H51" s="312"/>
      <c r="I51" s="363"/>
      <c r="J51" s="364"/>
      <c r="K51" s="363"/>
      <c r="L51" s="364"/>
    </row>
    <row r="52" spans="1:12">
      <c r="A52" s="330" t="s">
        <v>36</v>
      </c>
      <c r="B52" s="331"/>
      <c r="C52" s="237"/>
      <c r="D52" s="247"/>
      <c r="E52" s="241"/>
      <c r="F52" s="242"/>
      <c r="G52" s="314"/>
      <c r="H52" s="314"/>
      <c r="I52" s="332"/>
      <c r="J52" s="332"/>
      <c r="K52" s="332"/>
      <c r="L52" s="360"/>
    </row>
    <row r="53" spans="1:12">
      <c r="A53" s="328" t="s">
        <v>31</v>
      </c>
      <c r="B53" s="329"/>
      <c r="C53" s="175"/>
      <c r="D53" s="249"/>
      <c r="E53" s="236"/>
      <c r="F53" s="264"/>
      <c r="G53" s="311">
        <f>ROUND((IF(F53&gt;E53,"months requested cannot exceed term",IF(OR(D53="",E53=""),0,(D53/E53)*F53)*C53)),0)</f>
        <v>0</v>
      </c>
      <c r="H53" s="312"/>
      <c r="I53" s="322"/>
      <c r="J53" s="323"/>
      <c r="K53" s="322"/>
      <c r="L53" s="323"/>
    </row>
    <row r="54" spans="1:12">
      <c r="A54" s="324" t="s">
        <v>32</v>
      </c>
      <c r="B54" s="325"/>
      <c r="C54" s="175"/>
      <c r="D54" s="250"/>
      <c r="E54" s="78"/>
      <c r="F54" s="265"/>
      <c r="G54" s="311">
        <f t="shared" ref="G54:G56" si="5">ROUND((IF(F54&gt;E54,"months requested cannot exceed term",IF(OR(D54="",E54=""),0,(D54/E54)*F54)*C54)),0)</f>
        <v>0</v>
      </c>
      <c r="H54" s="312"/>
      <c r="I54" s="315"/>
      <c r="J54" s="317"/>
      <c r="K54" s="315"/>
      <c r="L54" s="317"/>
    </row>
    <row r="55" spans="1:12">
      <c r="A55" s="324" t="s">
        <v>33</v>
      </c>
      <c r="B55" s="325"/>
      <c r="C55" s="175"/>
      <c r="D55" s="250"/>
      <c r="E55" s="78"/>
      <c r="F55" s="265"/>
      <c r="G55" s="311">
        <f t="shared" si="5"/>
        <v>0</v>
      </c>
      <c r="H55" s="312"/>
      <c r="I55" s="315"/>
      <c r="J55" s="317"/>
      <c r="K55" s="315"/>
      <c r="L55" s="317"/>
    </row>
    <row r="56" spans="1:12">
      <c r="A56" s="324" t="s">
        <v>34</v>
      </c>
      <c r="B56" s="325"/>
      <c r="C56" s="175"/>
      <c r="D56" s="251"/>
      <c r="E56" s="246"/>
      <c r="F56" s="266"/>
      <c r="G56" s="311">
        <f t="shared" si="5"/>
        <v>0</v>
      </c>
      <c r="H56" s="312"/>
      <c r="I56" s="315"/>
      <c r="J56" s="317"/>
      <c r="K56" s="315"/>
      <c r="L56" s="317"/>
    </row>
    <row r="57" spans="1:12" ht="15">
      <c r="A57" s="376" t="s">
        <v>37</v>
      </c>
      <c r="B57" s="377"/>
      <c r="C57" s="70"/>
      <c r="D57" s="170"/>
      <c r="E57" s="170"/>
      <c r="F57" s="171"/>
      <c r="G57" s="378">
        <f>SUM(G23:H56)</f>
        <v>0</v>
      </c>
      <c r="H57" s="359"/>
      <c r="I57" s="358">
        <f>SUM(I23:J56)</f>
        <v>0</v>
      </c>
      <c r="J57" s="359"/>
      <c r="K57" s="358">
        <f>SUM(K23:L56)</f>
        <v>0</v>
      </c>
      <c r="L57" s="359"/>
    </row>
    <row r="58" spans="1:12" ht="15">
      <c r="A58" s="376" t="s">
        <v>38</v>
      </c>
      <c r="B58" s="377"/>
      <c r="C58" s="79" t="s">
        <v>39</v>
      </c>
      <c r="D58" s="252"/>
      <c r="E58" s="252"/>
      <c r="F58" s="252"/>
      <c r="G58" s="13"/>
      <c r="H58" s="13"/>
      <c r="I58" s="13"/>
      <c r="J58" s="13"/>
      <c r="K58" s="13"/>
      <c r="L58" s="14"/>
    </row>
    <row r="59" spans="1:12">
      <c r="A59" s="318" t="s">
        <v>40</v>
      </c>
      <c r="B59" s="319"/>
      <c r="C59" s="248">
        <v>0.22500000000000001</v>
      </c>
      <c r="D59" s="104"/>
      <c r="E59" s="105"/>
      <c r="F59" s="106"/>
      <c r="G59" s="320">
        <f>ROUND(((G23*C59)),0)+ROUND(((G24*C59)),0)+ROUND(((G25*C59)),0)+ROUND(((G26*C59)),0)+ROUND(((G27*C59)),0)+ROUND(((G28*C59)),0)+ROUND(((C59*G29)),0)+ROUND(((G30*C59)),0)</f>
        <v>0</v>
      </c>
      <c r="H59" s="321"/>
      <c r="I59" s="367">
        <f>SUM(I23:J46)*C59</f>
        <v>0</v>
      </c>
      <c r="J59" s="321"/>
      <c r="K59" s="367">
        <f>SUM(K23:L46)*C59</f>
        <v>0</v>
      </c>
      <c r="L59" s="321"/>
    </row>
    <row r="60" spans="1:12">
      <c r="A60" s="318" t="s">
        <v>27</v>
      </c>
      <c r="B60" s="319"/>
      <c r="C60" s="248">
        <v>0.315</v>
      </c>
      <c r="D60" s="104"/>
      <c r="E60" s="105"/>
      <c r="F60" s="106"/>
      <c r="G60" s="320">
        <f>ROUND(((G32+G33+G34+G43+G44+G45+G46)*C60),0)</f>
        <v>0</v>
      </c>
      <c r="H60" s="321"/>
      <c r="I60" s="304"/>
      <c r="J60" s="305"/>
      <c r="K60" s="304"/>
      <c r="L60" s="305"/>
    </row>
    <row r="61" spans="1:12">
      <c r="A61" s="318" t="s">
        <v>28</v>
      </c>
      <c r="B61" s="319"/>
      <c r="C61" s="109">
        <v>7.5999999999999998E-2</v>
      </c>
      <c r="D61" s="104"/>
      <c r="E61" s="105"/>
      <c r="F61" s="106"/>
      <c r="G61" s="320">
        <f>ROUND((SUM(G36:H40)*C61),0)</f>
        <v>0</v>
      </c>
      <c r="H61" s="321"/>
      <c r="I61" s="355">
        <f>SUM(I48:J51)*C61</f>
        <v>0</v>
      </c>
      <c r="J61" s="356"/>
      <c r="K61" s="355">
        <f>SUM(K48:L51)*C61</f>
        <v>0</v>
      </c>
      <c r="L61" s="356"/>
    </row>
    <row r="62" spans="1:12">
      <c r="A62" s="318" t="s">
        <v>35</v>
      </c>
      <c r="B62" s="319"/>
      <c r="C62" s="109">
        <v>0.09</v>
      </c>
      <c r="D62" s="104"/>
      <c r="E62" s="105"/>
      <c r="F62" s="106"/>
      <c r="G62" s="320">
        <f>ROUND((SUM(G48:H51)*C62),0)</f>
        <v>0</v>
      </c>
      <c r="H62" s="321"/>
      <c r="I62" s="303"/>
      <c r="J62" s="302"/>
      <c r="K62" s="303"/>
      <c r="L62" s="302"/>
    </row>
    <row r="63" spans="1:12">
      <c r="A63" s="318" t="s">
        <v>41</v>
      </c>
      <c r="B63" s="319"/>
      <c r="C63" s="306">
        <v>0.02</v>
      </c>
      <c r="D63" s="104"/>
      <c r="E63" s="105"/>
      <c r="F63" s="106"/>
      <c r="G63" s="320">
        <f>ROUND((SUM(G53:H56)*C63),0)</f>
        <v>0</v>
      </c>
      <c r="H63" s="321"/>
      <c r="I63" s="303"/>
      <c r="J63" s="302"/>
      <c r="K63" s="303"/>
      <c r="L63" s="302"/>
    </row>
    <row r="64" spans="1:12" ht="15">
      <c r="A64" s="388" t="s">
        <v>42</v>
      </c>
      <c r="B64" s="389"/>
      <c r="C64" s="406"/>
      <c r="D64" s="105"/>
      <c r="E64" s="105"/>
      <c r="F64" s="106"/>
      <c r="G64" s="357">
        <f>SUM(G59:H63)</f>
        <v>0</v>
      </c>
      <c r="H64" s="356"/>
      <c r="I64" s="303"/>
      <c r="J64" s="302"/>
      <c r="K64" s="303"/>
      <c r="L64" s="302"/>
    </row>
    <row r="65" spans="1:12" ht="15">
      <c r="A65" s="381" t="s">
        <v>43</v>
      </c>
      <c r="B65" s="382"/>
      <c r="C65" s="407"/>
      <c r="D65" s="5"/>
      <c r="E65" s="5"/>
      <c r="F65" s="5"/>
      <c r="G65" s="355">
        <f>SUM(G57:H63)</f>
        <v>0</v>
      </c>
      <c r="H65" s="356"/>
      <c r="I65" s="429">
        <f>SUM(I57:J61)</f>
        <v>0</v>
      </c>
      <c r="J65" s="430"/>
      <c r="K65" s="429">
        <f>SUM(K57:L61)</f>
        <v>0</v>
      </c>
      <c r="L65" s="430"/>
    </row>
    <row r="66" spans="1:12" ht="15">
      <c r="A66" s="381" t="s">
        <v>44</v>
      </c>
      <c r="B66" s="382"/>
      <c r="C66" s="407"/>
      <c r="D66" s="5"/>
      <c r="E66" s="5"/>
      <c r="F66" s="5"/>
      <c r="G66" s="409">
        <f>SUM(G67:H68)</f>
        <v>0</v>
      </c>
      <c r="H66" s="409"/>
      <c r="I66" s="357">
        <f t="shared" ref="I66" si="6">SUM(I67:J68)</f>
        <v>0</v>
      </c>
      <c r="J66" s="356"/>
      <c r="K66" s="357">
        <f t="shared" ref="K66" si="7">SUM(K67:L68)</f>
        <v>0</v>
      </c>
      <c r="L66" s="356"/>
    </row>
    <row r="67" spans="1:12">
      <c r="A67" s="318" t="s">
        <v>45</v>
      </c>
      <c r="B67" s="319"/>
      <c r="C67" s="407"/>
      <c r="D67" s="5"/>
      <c r="E67" s="5"/>
      <c r="F67" s="5"/>
      <c r="G67" s="315"/>
      <c r="H67" s="317"/>
      <c r="I67" s="315"/>
      <c r="J67" s="317"/>
      <c r="K67" s="315"/>
      <c r="L67" s="317"/>
    </row>
    <row r="68" spans="1:12">
      <c r="A68" s="318" t="s">
        <v>46</v>
      </c>
      <c r="B68" s="319"/>
      <c r="C68" s="407"/>
      <c r="D68" s="5"/>
      <c r="E68" s="5"/>
      <c r="F68" s="5"/>
      <c r="G68" s="315"/>
      <c r="H68" s="317"/>
      <c r="I68" s="315"/>
      <c r="J68" s="317"/>
      <c r="K68" s="315"/>
      <c r="L68" s="317"/>
    </row>
    <row r="69" spans="1:12" ht="15">
      <c r="A69" s="381" t="s">
        <v>47</v>
      </c>
      <c r="B69" s="382"/>
      <c r="C69" s="407"/>
      <c r="D69" s="5"/>
      <c r="E69" s="5"/>
      <c r="F69" s="5"/>
      <c r="G69" s="316"/>
      <c r="H69" s="317"/>
      <c r="I69" s="315"/>
      <c r="J69" s="317"/>
      <c r="K69" s="315"/>
      <c r="L69" s="317"/>
    </row>
    <row r="70" spans="1:12" ht="15">
      <c r="A70" s="381" t="s">
        <v>48</v>
      </c>
      <c r="B70" s="382"/>
      <c r="C70" s="407"/>
      <c r="D70" s="5"/>
      <c r="E70" s="5"/>
      <c r="F70" s="5"/>
      <c r="G70" s="316"/>
      <c r="H70" s="317"/>
      <c r="I70" s="315"/>
      <c r="J70" s="317"/>
      <c r="K70" s="315"/>
      <c r="L70" s="317"/>
    </row>
    <row r="71" spans="1:12" ht="15">
      <c r="A71" s="381" t="s">
        <v>49</v>
      </c>
      <c r="B71" s="382"/>
      <c r="C71" s="407"/>
      <c r="D71" s="5"/>
      <c r="E71" s="5"/>
      <c r="F71" s="5"/>
      <c r="G71" s="16"/>
      <c r="H71" s="16"/>
      <c r="I71" s="19"/>
      <c r="J71" s="19"/>
      <c r="K71" s="19"/>
      <c r="L71" s="20"/>
    </row>
    <row r="72" spans="1:12">
      <c r="A72" s="318" t="s">
        <v>50</v>
      </c>
      <c r="B72" s="319"/>
      <c r="C72" s="407"/>
      <c r="D72" s="5"/>
      <c r="E72" s="5"/>
      <c r="F72" s="5"/>
      <c r="G72" s="357">
        <f>SUM(C88:C94)</f>
        <v>0</v>
      </c>
      <c r="H72" s="356"/>
      <c r="I72" s="427"/>
      <c r="J72" s="428"/>
      <c r="K72" s="427"/>
      <c r="L72" s="428"/>
    </row>
    <row r="73" spans="1:12">
      <c r="A73" s="318" t="s">
        <v>51</v>
      </c>
      <c r="B73" s="319"/>
      <c r="C73" s="407"/>
      <c r="D73" s="5"/>
      <c r="E73" s="5"/>
      <c r="F73" s="5"/>
      <c r="G73" s="316"/>
      <c r="H73" s="317"/>
      <c r="I73" s="315"/>
      <c r="J73" s="317"/>
      <c r="K73" s="315"/>
      <c r="L73" s="317"/>
    </row>
    <row r="74" spans="1:12">
      <c r="A74" s="318" t="s">
        <v>52</v>
      </c>
      <c r="B74" s="319"/>
      <c r="C74" s="407"/>
      <c r="D74" s="5"/>
      <c r="E74" s="5"/>
      <c r="F74" s="5"/>
      <c r="G74" s="316"/>
      <c r="H74" s="317"/>
      <c r="I74" s="315"/>
      <c r="J74" s="317"/>
      <c r="K74" s="315"/>
      <c r="L74" s="317"/>
    </row>
    <row r="75" spans="1:12" ht="15">
      <c r="A75" s="381" t="s">
        <v>69</v>
      </c>
      <c r="B75" s="382"/>
      <c r="C75" s="407"/>
      <c r="D75" s="5"/>
      <c r="E75" s="5"/>
      <c r="F75" s="5"/>
      <c r="G75" s="316"/>
      <c r="H75" s="317"/>
      <c r="I75" s="315"/>
      <c r="J75" s="317"/>
      <c r="K75" s="315"/>
      <c r="L75" s="317"/>
    </row>
    <row r="76" spans="1:12" ht="15">
      <c r="A76" s="381" t="s">
        <v>54</v>
      </c>
      <c r="B76" s="392"/>
      <c r="C76" s="407"/>
      <c r="D76" s="5"/>
      <c r="E76" s="5"/>
      <c r="F76" s="5"/>
      <c r="G76" s="316"/>
      <c r="H76" s="317"/>
      <c r="I76" s="315"/>
      <c r="J76" s="317"/>
      <c r="K76" s="315"/>
      <c r="L76" s="317"/>
    </row>
    <row r="77" spans="1:12" ht="15">
      <c r="A77" s="381" t="s">
        <v>55</v>
      </c>
      <c r="B77" s="382"/>
      <c r="C77" s="407"/>
      <c r="D77" s="5"/>
      <c r="E77" s="5"/>
      <c r="F77" s="5"/>
      <c r="G77" s="316"/>
      <c r="H77" s="317"/>
      <c r="I77" s="315"/>
      <c r="J77" s="317"/>
      <c r="K77" s="315"/>
      <c r="L77" s="317"/>
    </row>
    <row r="78" spans="1:12" ht="15">
      <c r="A78" s="381" t="s">
        <v>56</v>
      </c>
      <c r="B78" s="382"/>
      <c r="C78" s="407"/>
      <c r="D78" s="5"/>
      <c r="E78" s="5"/>
      <c r="F78" s="5"/>
      <c r="G78" s="316"/>
      <c r="H78" s="317"/>
      <c r="I78" s="315"/>
      <c r="J78" s="317"/>
      <c r="K78" s="315"/>
      <c r="L78" s="317"/>
    </row>
    <row r="79" spans="1:12" ht="15">
      <c r="A79" s="381" t="s">
        <v>57</v>
      </c>
      <c r="B79" s="382"/>
      <c r="C79" s="408"/>
      <c r="D79" s="50"/>
      <c r="E79" s="50"/>
      <c r="F79" s="50"/>
      <c r="G79" s="355">
        <f>G65+G66+G69+G70+G72+G73+G74+G75+G76+G77+G78</f>
        <v>0</v>
      </c>
      <c r="H79" s="356"/>
      <c r="I79" s="357">
        <f t="shared" ref="I79" si="8">I65+I66+I69+I70+I72+I73+I74+I75+I76+I77+I78</f>
        <v>0</v>
      </c>
      <c r="J79" s="356"/>
      <c r="K79" s="357">
        <f t="shared" ref="K79" si="9">K65+K66+K69+K70+K72+K73+K74+K75+K76+K77+K78</f>
        <v>0</v>
      </c>
      <c r="L79" s="356"/>
    </row>
    <row r="80" spans="1:12" ht="15">
      <c r="A80" s="281"/>
      <c r="B80" s="282"/>
      <c r="C80" s="15" t="s">
        <v>58</v>
      </c>
      <c r="D80" s="79"/>
      <c r="E80" s="79"/>
      <c r="F80" s="79"/>
      <c r="G80" s="18"/>
      <c r="H80" s="19"/>
      <c r="I80" s="19"/>
      <c r="J80" s="19"/>
      <c r="K80" s="19"/>
      <c r="L80" s="20"/>
    </row>
    <row r="81" spans="1:12" ht="15">
      <c r="A81" s="381" t="s">
        <v>59</v>
      </c>
      <c r="B81" s="382"/>
      <c r="C81" s="164">
        <f>IF(OR(B12="Select",B13="Select",G12="Select"),0,IF((AND(B12="Research",B13="On Campus",G12="No")),52%,IF((AND(B12="Instruction",B13="On Campus", G12="No")),56%,IF((AND(B12="Other",B13="On Campus", G12="No")),32.5%,IF(AND(B13="Off Campus",G12="No"),26%,IF(G12="Yes",G13))))))</f>
        <v>0</v>
      </c>
      <c r="D81" s="165"/>
      <c r="E81" s="165"/>
      <c r="F81" s="165"/>
      <c r="G81" s="355">
        <f>ROUND((C81*B82),0)</f>
        <v>0</v>
      </c>
      <c r="H81" s="356"/>
      <c r="I81" s="355">
        <f>C81*I79</f>
        <v>0</v>
      </c>
      <c r="J81" s="356"/>
      <c r="K81" s="355">
        <f>C81*K79</f>
        <v>0</v>
      </c>
      <c r="L81" s="356"/>
    </row>
    <row r="82" spans="1:12">
      <c r="A82" s="61" t="s">
        <v>60</v>
      </c>
      <c r="B82" s="168">
        <f>IF(AND(G12="No",(Year1!G72+Year2!G72+Year3!G72+Year4!G72+Year5!G72)&lt;=25000),G79-G75-G76-G77,IF(AND(G12="No",(Year1!G72+Year2!G72+Year3!G72+Year4!G72+Year5!G72)&gt;25000),G79-G72+SUM(G88:G94)-G75-G76-G77,IF((G12="Yes"),G79,)))</f>
        <v>0</v>
      </c>
      <c r="C82" s="27"/>
      <c r="D82" s="28"/>
      <c r="E82" s="28"/>
      <c r="F82" s="29"/>
      <c r="G82" s="19"/>
      <c r="H82" s="19"/>
      <c r="I82" s="19"/>
      <c r="J82" s="19"/>
      <c r="K82" s="19"/>
      <c r="L82" s="20"/>
    </row>
    <row r="83" spans="1:12" ht="15">
      <c r="A83" s="376" t="s">
        <v>61</v>
      </c>
      <c r="B83" s="377"/>
      <c r="C83" s="70"/>
      <c r="D83" s="170"/>
      <c r="E83" s="170"/>
      <c r="F83" s="171"/>
      <c r="G83" s="357">
        <f>G79+G81</f>
        <v>0</v>
      </c>
      <c r="H83" s="356"/>
      <c r="I83" s="355">
        <f>I79+I81</f>
        <v>0</v>
      </c>
      <c r="J83" s="356"/>
      <c r="K83" s="355">
        <f>K79+K81</f>
        <v>0</v>
      </c>
      <c r="L83" s="356"/>
    </row>
    <row r="84" spans="1:12">
      <c r="A84" s="22"/>
      <c r="C84" s="92"/>
      <c r="D84" s="92"/>
      <c r="E84" s="92"/>
      <c r="F84" s="92"/>
      <c r="G84" s="92"/>
      <c r="H84" s="92"/>
      <c r="I84" s="92"/>
      <c r="J84" s="92"/>
      <c r="K84" s="92"/>
      <c r="L84" s="23"/>
    </row>
    <row r="85" spans="1:12">
      <c r="A85" s="283"/>
      <c r="B85" s="284"/>
      <c r="C85" s="293"/>
      <c r="D85" s="293"/>
      <c r="E85" s="293"/>
      <c r="F85" s="293"/>
      <c r="G85" s="293"/>
      <c r="H85" s="92"/>
      <c r="I85" s="92"/>
      <c r="J85" s="92"/>
      <c r="K85" s="92"/>
      <c r="L85" s="23"/>
    </row>
    <row r="86" spans="1:12">
      <c r="A86" s="431" t="s">
        <v>62</v>
      </c>
      <c r="B86" s="432"/>
      <c r="C86" s="294"/>
      <c r="D86" s="294"/>
      <c r="E86" s="294"/>
      <c r="F86" s="294"/>
      <c r="G86" s="294"/>
      <c r="H86" s="92"/>
      <c r="I86" s="92"/>
      <c r="J86" s="92"/>
      <c r="K86" s="92"/>
      <c r="L86" s="23"/>
    </row>
    <row r="87" spans="1:12">
      <c r="A87" s="288" t="s">
        <v>63</v>
      </c>
      <c r="B87" s="289"/>
      <c r="C87" s="286" t="s">
        <v>64</v>
      </c>
      <c r="D87" s="290"/>
      <c r="E87" s="290"/>
      <c r="F87" s="290"/>
      <c r="G87" s="71" t="s">
        <v>65</v>
      </c>
      <c r="H87" s="27"/>
      <c r="I87" s="28"/>
      <c r="J87" s="28"/>
      <c r="K87" s="28"/>
      <c r="L87" s="29"/>
    </row>
    <row r="88" spans="1:12">
      <c r="A88" s="386"/>
      <c r="B88" s="387"/>
      <c r="C88" s="310"/>
      <c r="D88" s="87"/>
      <c r="E88" s="88"/>
      <c r="F88" s="89"/>
      <c r="G88" s="84">
        <f>IF(AND(C88&gt;0,Year1!C88+Year2!C88+Year3!C88+Year4!C88+Year5!C88&gt;25000),(25000-(Year1!G88+Year2!G88+Year3!G88+Year4!G88)),C88)</f>
        <v>0</v>
      </c>
      <c r="H88" s="30"/>
      <c r="I88" s="31"/>
      <c r="J88" s="31"/>
      <c r="K88" s="31"/>
      <c r="L88" s="32"/>
    </row>
    <row r="89" spans="1:12">
      <c r="A89" s="386"/>
      <c r="B89" s="387"/>
      <c r="C89" s="310"/>
      <c r="D89" s="90"/>
      <c r="E89" s="86"/>
      <c r="F89" s="91"/>
      <c r="G89" s="84">
        <f>IF(AND(C89&gt;0,Year1!C89+Year2!C89+Year3!C89+Year4!C89+Year5!C89&gt;25000),(25000-(Year1!G89+Year2!G89+Year3!G89+Year4!G89)),C89)</f>
        <v>0</v>
      </c>
      <c r="H89" s="30"/>
      <c r="I89" s="31"/>
      <c r="J89" s="31"/>
      <c r="K89" s="31"/>
      <c r="L89" s="32"/>
    </row>
    <row r="90" spans="1:12">
      <c r="A90" s="386"/>
      <c r="B90" s="387"/>
      <c r="C90" s="310"/>
      <c r="D90" s="90"/>
      <c r="E90" s="86"/>
      <c r="F90" s="91"/>
      <c r="G90" s="84">
        <f>IF(AND(C90&gt;0,Year1!C90+Year2!C90+Year3!C90+Year4!C90+Year5!C90&gt;25000),(25000-(Year1!G90+Year2!G90+Year3!G90+Year4!G90)),C90)</f>
        <v>0</v>
      </c>
      <c r="H90" s="30"/>
      <c r="I90" s="31"/>
      <c r="J90" s="31"/>
      <c r="K90" s="31"/>
      <c r="L90" s="32"/>
    </row>
    <row r="91" spans="1:12">
      <c r="A91" s="386"/>
      <c r="B91" s="387"/>
      <c r="C91" s="310"/>
      <c r="D91" s="90"/>
      <c r="E91" s="86"/>
      <c r="F91" s="91"/>
      <c r="G91" s="84">
        <f>IF(AND(C91&gt;0,Year1!C91+Year2!C91+Year3!C91+Year4!C91+Year5!C91&gt;25000),(25000-(Year1!G91+Year2!G91+Year3!G91+Year4!G91)),C91)</f>
        <v>0</v>
      </c>
      <c r="H91" s="30"/>
      <c r="I91" s="31"/>
      <c r="J91" s="31"/>
      <c r="K91" s="31"/>
      <c r="L91" s="32"/>
    </row>
    <row r="92" spans="1:12">
      <c r="A92" s="390"/>
      <c r="B92" s="391"/>
      <c r="C92" s="310"/>
      <c r="D92" s="30"/>
      <c r="E92" s="31"/>
      <c r="F92" s="32"/>
      <c r="G92" s="84">
        <f>IF(AND(C92&gt;0,Year1!C92+Year2!C92+Year3!C92+Year4!C92+Year5!C92&gt;25000),(25000-(Year1!G92+Year2!G92+Year3!G92+Year4!G92)),C92)</f>
        <v>0</v>
      </c>
      <c r="H92" s="30"/>
      <c r="I92" s="31"/>
      <c r="J92" s="31"/>
      <c r="K92" s="31"/>
      <c r="L92" s="32"/>
    </row>
    <row r="93" spans="1:12">
      <c r="A93" s="390"/>
      <c r="B93" s="391"/>
      <c r="C93" s="310"/>
      <c r="D93" s="30"/>
      <c r="E93" s="31"/>
      <c r="F93" s="32"/>
      <c r="G93" s="84">
        <f>IF(AND(C93&gt;0,Year1!C93+Year2!C93+Year3!C93+Year4!C93+Year5!C93&gt;25000),(25000-(Year1!G93+Year2!G93+Year3!G93+Year4!G93)),C93)</f>
        <v>0</v>
      </c>
      <c r="H93" s="30"/>
      <c r="I93" s="31"/>
      <c r="J93" s="31"/>
      <c r="K93" s="31"/>
      <c r="L93" s="32"/>
    </row>
    <row r="94" spans="1:12">
      <c r="A94" s="390"/>
      <c r="B94" s="391"/>
      <c r="C94" s="310"/>
      <c r="D94" s="33"/>
      <c r="E94" s="34"/>
      <c r="F94" s="35"/>
      <c r="G94" s="84">
        <f>IF(AND(C94&gt;0,Year1!C94+Year2!C94+Year3!C94+Year4!C94+Year5!C94&gt;25000),(25000-(Year1!G94+Year2!G94+Year3!G94+Year4!G94)),C94)</f>
        <v>0</v>
      </c>
      <c r="H94" s="33"/>
      <c r="I94" s="34"/>
      <c r="J94" s="34"/>
      <c r="K94" s="34"/>
      <c r="L94" s="35"/>
    </row>
  </sheetData>
  <sheetProtection algorithmName="SHA-512" hashValue="/MSoBVIlcaf+JSE00yhglteVBoKyVNDgN7ZKUQxHmcUA7GrUjerhf60KW02ypF63Ozay01d2J4KL1zbBBCUamw==" saltValue="ICs7SYh+LEurnESkKUMjVw==" spinCount="100000" sheet="1" selectLockedCells="1"/>
  <mergeCells count="224">
    <mergeCell ref="A63:B63"/>
    <mergeCell ref="G63:H63"/>
    <mergeCell ref="A64:B64"/>
    <mergeCell ref="G64:H64"/>
    <mergeCell ref="N1:T3"/>
    <mergeCell ref="A93:B93"/>
    <mergeCell ref="A94:B94"/>
    <mergeCell ref="A90:B90"/>
    <mergeCell ref="A91:B91"/>
    <mergeCell ref="A92:B92"/>
    <mergeCell ref="A86:B86"/>
    <mergeCell ref="A88:B88"/>
    <mergeCell ref="A89:B89"/>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 ref="I24:J24"/>
    <mergeCell ref="K24:L24"/>
    <mergeCell ref="B21:B22"/>
    <mergeCell ref="G25:H25"/>
    <mergeCell ref="I25:J25"/>
    <mergeCell ref="K25:L25"/>
    <mergeCell ref="G26:H26"/>
    <mergeCell ref="I26:J26"/>
    <mergeCell ref="K26:L26"/>
    <mergeCell ref="G27:H27"/>
    <mergeCell ref="I27:J27"/>
    <mergeCell ref="K27:L27"/>
    <mergeCell ref="G28:H28"/>
    <mergeCell ref="I28:J28"/>
    <mergeCell ref="K28:L28"/>
    <mergeCell ref="G29:H29"/>
    <mergeCell ref="I29:J29"/>
    <mergeCell ref="K29:L29"/>
    <mergeCell ref="G30:H30"/>
    <mergeCell ref="I30:J30"/>
    <mergeCell ref="K30:L30"/>
    <mergeCell ref="A41:B41"/>
    <mergeCell ref="A42:B42"/>
    <mergeCell ref="G42:H42"/>
    <mergeCell ref="I42:J42"/>
    <mergeCell ref="G31:H31"/>
    <mergeCell ref="G32:H32"/>
    <mergeCell ref="G34:H34"/>
    <mergeCell ref="G35:H35"/>
    <mergeCell ref="G37:H37"/>
    <mergeCell ref="G38:H38"/>
    <mergeCell ref="G39:H39"/>
    <mergeCell ref="G40:H40"/>
    <mergeCell ref="I32:J32"/>
    <mergeCell ref="K32:L32"/>
    <mergeCell ref="I38:J38"/>
    <mergeCell ref="K38:L38"/>
    <mergeCell ref="I39:J39"/>
    <mergeCell ref="K39:L39"/>
    <mergeCell ref="A59:B59"/>
    <mergeCell ref="G59:H59"/>
    <mergeCell ref="I59:J59"/>
    <mergeCell ref="K59:L59"/>
    <mergeCell ref="A60:B60"/>
    <mergeCell ref="G60:H60"/>
    <mergeCell ref="A51:B51"/>
    <mergeCell ref="I51:J51"/>
    <mergeCell ref="K51:L51"/>
    <mergeCell ref="K56:L56"/>
    <mergeCell ref="G55:H55"/>
    <mergeCell ref="G56:H56"/>
    <mergeCell ref="A61:B61"/>
    <mergeCell ref="G61:H61"/>
    <mergeCell ref="I61:J61"/>
    <mergeCell ref="K61:L61"/>
    <mergeCell ref="A52:B52"/>
    <mergeCell ref="G52:H52"/>
    <mergeCell ref="I52:J52"/>
    <mergeCell ref="K52:L52"/>
    <mergeCell ref="A57:B57"/>
    <mergeCell ref="G57:H57"/>
    <mergeCell ref="I57:J57"/>
    <mergeCell ref="K57:L57"/>
    <mergeCell ref="A58:B58"/>
    <mergeCell ref="A53:B53"/>
    <mergeCell ref="A54:B54"/>
    <mergeCell ref="A55:B55"/>
    <mergeCell ref="A56:B56"/>
    <mergeCell ref="I53:J53"/>
    <mergeCell ref="K53:L53"/>
    <mergeCell ref="I54:J54"/>
    <mergeCell ref="I55:J55"/>
    <mergeCell ref="I56:J56"/>
    <mergeCell ref="K54:L54"/>
    <mergeCell ref="K55:L55"/>
    <mergeCell ref="I69:J69"/>
    <mergeCell ref="K69:L69"/>
    <mergeCell ref="I65:J65"/>
    <mergeCell ref="G65:H65"/>
    <mergeCell ref="A75:B75"/>
    <mergeCell ref="K75:L75"/>
    <mergeCell ref="A71:B71"/>
    <mergeCell ref="A73:B73"/>
    <mergeCell ref="G73:H73"/>
    <mergeCell ref="G75:H75"/>
    <mergeCell ref="I73:J73"/>
    <mergeCell ref="K73:L73"/>
    <mergeCell ref="K70:L70"/>
    <mergeCell ref="A70:B70"/>
    <mergeCell ref="G70:H70"/>
    <mergeCell ref="I70:J70"/>
    <mergeCell ref="A65:B65"/>
    <mergeCell ref="A66:B66"/>
    <mergeCell ref="A67:B67"/>
    <mergeCell ref="A68:B68"/>
    <mergeCell ref="C12:F12"/>
    <mergeCell ref="C13:F13"/>
    <mergeCell ref="A1:L3"/>
    <mergeCell ref="A81:B81"/>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A72:B72"/>
    <mergeCell ref="G72:H72"/>
    <mergeCell ref="I72:J72"/>
    <mergeCell ref="K72:L72"/>
    <mergeCell ref="K65:L65"/>
    <mergeCell ref="G66:H66"/>
    <mergeCell ref="C7:G7"/>
    <mergeCell ref="C8:G8"/>
    <mergeCell ref="C9:G9"/>
    <mergeCell ref="H7:J7"/>
    <mergeCell ref="H8:J8"/>
    <mergeCell ref="H9:J9"/>
    <mergeCell ref="K7:L7"/>
    <mergeCell ref="K8:L8"/>
    <mergeCell ref="K9:L9"/>
    <mergeCell ref="I40:J40"/>
    <mergeCell ref="K40:L40"/>
    <mergeCell ref="A83:B83"/>
    <mergeCell ref="G83:H83"/>
    <mergeCell ref="I83:J83"/>
    <mergeCell ref="K83:L83"/>
    <mergeCell ref="A78:B78"/>
    <mergeCell ref="A79:B79"/>
    <mergeCell ref="G79:H79"/>
    <mergeCell ref="I79:J79"/>
    <mergeCell ref="K79:L79"/>
    <mergeCell ref="I75:J75"/>
    <mergeCell ref="A74:B74"/>
    <mergeCell ref="G74:H74"/>
    <mergeCell ref="I74:J74"/>
    <mergeCell ref="K74:L74"/>
    <mergeCell ref="I66:J66"/>
    <mergeCell ref="K66:L66"/>
    <mergeCell ref="A69:B69"/>
    <mergeCell ref="G69:H69"/>
    <mergeCell ref="A46:B46"/>
    <mergeCell ref="A48:B48"/>
    <mergeCell ref="A49:B49"/>
    <mergeCell ref="A50:B50"/>
    <mergeCell ref="A45:B45"/>
    <mergeCell ref="I49:J49"/>
    <mergeCell ref="I50:J50"/>
    <mergeCell ref="K49:L49"/>
    <mergeCell ref="K50:L50"/>
    <mergeCell ref="G43:H43"/>
    <mergeCell ref="A47:B47"/>
    <mergeCell ref="G47:H47"/>
    <mergeCell ref="I47:J47"/>
    <mergeCell ref="K47:L47"/>
    <mergeCell ref="I43:J43"/>
    <mergeCell ref="K43:L43"/>
    <mergeCell ref="I44:J44"/>
    <mergeCell ref="K44:L44"/>
    <mergeCell ref="I45:J45"/>
    <mergeCell ref="K45:L45"/>
    <mergeCell ref="I46:J46"/>
    <mergeCell ref="K46:L46"/>
    <mergeCell ref="I48:J48"/>
    <mergeCell ref="K48:L48"/>
    <mergeCell ref="G33:H33"/>
    <mergeCell ref="G36:H36"/>
    <mergeCell ref="I36:J36"/>
    <mergeCell ref="K36:L36"/>
    <mergeCell ref="A62:B62"/>
    <mergeCell ref="G62:H62"/>
    <mergeCell ref="C64:C79"/>
    <mergeCell ref="I67:J67"/>
    <mergeCell ref="K67:L67"/>
    <mergeCell ref="I68:J68"/>
    <mergeCell ref="K68:L68"/>
    <mergeCell ref="G67:H67"/>
    <mergeCell ref="G68:H68"/>
    <mergeCell ref="G44:H44"/>
    <mergeCell ref="G45:H45"/>
    <mergeCell ref="G46:H46"/>
    <mergeCell ref="G48:H48"/>
    <mergeCell ref="G49:H49"/>
    <mergeCell ref="G50:H50"/>
    <mergeCell ref="G51:H51"/>
    <mergeCell ref="G53:H53"/>
    <mergeCell ref="G54:H54"/>
    <mergeCell ref="A43:B43"/>
    <mergeCell ref="A44:B44"/>
  </mergeCells>
  <conditionalFormatting sqref="K14">
    <cfRule type="cellIs" dxfId="14" priority="32" stopIfTrue="1" operator="greaterThan">
      <formula>0.05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23:H30 G42:H56">
    <cfRule type="beginsWith" dxfId="13" priority="9" operator="beginsWith" text="months">
      <formula>LEFT(G23,LEN("months"))="months"</formula>
    </cfRule>
  </conditionalFormatting>
  <conditionalFormatting sqref="C23:C30">
    <cfRule type="cellIs" dxfId="12" priority="10" stopIfTrue="1" operator="greaterThan">
      <formula>0.2</formula>
    </cfRule>
    <cfRule type="cellIs" dxfId="11" priority="12" stopIfTrue="1" operator="greaterThan">
      <formula>30</formula>
    </cfRule>
  </conditionalFormatting>
  <conditionalFormatting sqref="C23:C30">
    <cfRule type="cellIs" dxfId="10" priority="11" stopIfTrue="1" operator="greaterThan">
      <formula>0.3</formula>
    </cfRule>
  </conditionalFormatting>
  <conditionalFormatting sqref="C36:C40">
    <cfRule type="cellIs" dxfId="9" priority="6" stopIfTrue="1" operator="greaterThan">
      <formula>0.2</formula>
    </cfRule>
    <cfRule type="cellIs" dxfId="8" priority="8" stopIfTrue="1" operator="greaterThan">
      <formula>30</formula>
    </cfRule>
  </conditionalFormatting>
  <conditionalFormatting sqref="C36:C40">
    <cfRule type="cellIs" dxfId="7" priority="7" stopIfTrue="1" operator="greaterThan">
      <formula>0.3</formula>
    </cfRule>
  </conditionalFormatting>
  <conditionalFormatting sqref="G35:H40">
    <cfRule type="beginsWith" dxfId="6" priority="5" operator="beginsWith" text="months">
      <formula>LEFT(G35,LEN("months"))="months"</formula>
    </cfRule>
  </conditionalFormatting>
  <conditionalFormatting sqref="C32:C34">
    <cfRule type="cellIs" dxfId="5" priority="2" stopIfTrue="1" operator="greaterThan">
      <formula>0.2</formula>
    </cfRule>
    <cfRule type="cellIs" dxfId="4" priority="4" stopIfTrue="1" operator="greaterThan">
      <formula>30</formula>
    </cfRule>
  </conditionalFormatting>
  <conditionalFormatting sqref="C32:C34">
    <cfRule type="cellIs" dxfId="3" priority="3" stopIfTrue="1" operator="greaterThan">
      <formula>0.3</formula>
    </cfRule>
  </conditionalFormatting>
  <conditionalFormatting sqref="G31:H34">
    <cfRule type="beginsWith" dxfId="2" priority="1" operator="beginsWith" text="months">
      <formula>LEFT(G31,LEN("months"))="months"</formula>
    </cfRule>
  </conditionalFormatting>
  <dataValidations count="3">
    <dataValidation type="decimal" allowBlank="1" showInputMessage="1" showErrorMessage="1" errorTitle="Months Requested" error="Months requested cannot exceed 12" sqref="F42:F56" xr:uid="{A6E9EEEC-6867-4DBF-A86D-6C1821CBFEB4}">
      <formula1>0.1</formula1>
      <formula2>12</formula2>
    </dataValidation>
    <dataValidation type="decimal" allowBlank="1" showInputMessage="1" showErrorMessage="1" errorTitle="Appointment Term" error="Appointment term cannot exceed 12 months" sqref="E42:E56 E23:E30 E36:E40 E32:E34" xr:uid="{2A31D00C-1C50-4C51-A515-0F543D9E3A13}">
      <formula1>1</formula1>
      <formula2>12</formula2>
    </dataValidation>
    <dataValidation type="decimal" allowBlank="1" showInputMessage="1" showErrorMessage="1" errorTitle="Month Requested" error="Months requested cannot exceed 12" sqref="F23:F30 F36:F40 F32:F34" xr:uid="{8AE3AE7B-64AC-4274-A9E5-D05A2D1D2C7D}">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BF1B1FB-DA52-4445-ABE3-8CF17D975984}">
          <x14:formula1>
            <xm:f>'Drop-Downs'!$A$16:$A$19</xm:f>
          </x14:formula1>
          <xm:sqref>B23:B30 B36:B40 B32:B34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249977111117893"/>
  </sheetPr>
  <dimension ref="A1:T81"/>
  <sheetViews>
    <sheetView showZeros="0" zoomScale="125" zoomScaleNormal="125" zoomScalePageLayoutView="125" workbookViewId="0">
      <selection activeCell="A31" sqref="A31:B31"/>
    </sheetView>
  </sheetViews>
  <sheetFormatPr defaultColWidth="8.7109375" defaultRowHeight="14.25"/>
  <cols>
    <col min="1" max="1" width="30.7109375" style="115" customWidth="1"/>
    <col min="2" max="2" width="15" style="115" customWidth="1"/>
    <col min="3" max="3" width="14.5703125" style="115" customWidth="1"/>
    <col min="4" max="4" width="11.85546875" style="115" customWidth="1"/>
    <col min="5" max="5" width="13.42578125" style="115" customWidth="1"/>
    <col min="6" max="7" width="12" style="115" customWidth="1"/>
    <col min="8" max="8" width="8.5703125" style="115" customWidth="1"/>
    <col min="9" max="9" width="8.7109375" style="115"/>
    <col min="10" max="10" width="10.28515625" style="115" customWidth="1"/>
    <col min="11" max="11" width="8.7109375" style="115"/>
    <col min="12" max="12" width="5.5703125" style="115" customWidth="1"/>
    <col min="13" max="13" width="5.5703125" style="112" customWidth="1"/>
    <col min="14" max="16384" width="8.7109375" style="112"/>
  </cols>
  <sheetData>
    <row r="1" spans="1:20" ht="12.75">
      <c r="A1" s="473" t="s">
        <v>74</v>
      </c>
      <c r="B1" s="474"/>
      <c r="C1" s="474"/>
      <c r="D1" s="474"/>
      <c r="E1" s="474"/>
      <c r="F1" s="474"/>
      <c r="G1" s="474"/>
      <c r="H1" s="474"/>
      <c r="I1" s="474"/>
      <c r="J1" s="474"/>
      <c r="K1" s="474"/>
      <c r="L1" s="475"/>
      <c r="N1" s="480" t="s">
        <v>1</v>
      </c>
      <c r="O1" s="481"/>
      <c r="P1" s="481"/>
      <c r="Q1" s="481"/>
      <c r="R1" s="481"/>
      <c r="S1" s="481"/>
      <c r="T1" s="482"/>
    </row>
    <row r="2" spans="1:20" ht="12.75">
      <c r="A2" s="476"/>
      <c r="B2" s="422"/>
      <c r="C2" s="422"/>
      <c r="D2" s="422"/>
      <c r="E2" s="422"/>
      <c r="F2" s="422"/>
      <c r="G2" s="422"/>
      <c r="H2" s="422"/>
      <c r="I2" s="422"/>
      <c r="J2" s="422"/>
      <c r="K2" s="422"/>
      <c r="L2" s="477"/>
      <c r="N2" s="483"/>
      <c r="O2" s="484"/>
      <c r="P2" s="484"/>
      <c r="Q2" s="484"/>
      <c r="R2" s="484"/>
      <c r="S2" s="484"/>
      <c r="T2" s="485"/>
    </row>
    <row r="3" spans="1:20" ht="13.5" thickBot="1">
      <c r="A3" s="478"/>
      <c r="B3" s="425"/>
      <c r="C3" s="425"/>
      <c r="D3" s="425"/>
      <c r="E3" s="425"/>
      <c r="F3" s="425"/>
      <c r="G3" s="425"/>
      <c r="H3" s="425"/>
      <c r="I3" s="425"/>
      <c r="J3" s="425"/>
      <c r="K3" s="425"/>
      <c r="L3" s="479"/>
      <c r="N3" s="486"/>
      <c r="O3" s="487"/>
      <c r="P3" s="487"/>
      <c r="Q3" s="487"/>
      <c r="R3" s="487"/>
      <c r="S3" s="487"/>
      <c r="T3" s="488"/>
    </row>
    <row r="4" spans="1:20">
      <c r="A4" s="130"/>
      <c r="B4" s="108"/>
      <c r="C4" s="108"/>
      <c r="D4" s="108"/>
      <c r="E4" s="108"/>
      <c r="F4" s="108"/>
      <c r="G4" s="108"/>
      <c r="H4" s="108"/>
      <c r="I4" s="108"/>
      <c r="J4" s="108"/>
      <c r="K4" s="108"/>
      <c r="L4" s="131"/>
    </row>
    <row r="5" spans="1:20" ht="15">
      <c r="A5" s="148" t="s">
        <v>2</v>
      </c>
      <c r="B5" s="410">
        <f>Year1!B5</f>
        <v>0</v>
      </c>
      <c r="C5" s="410"/>
      <c r="D5" s="410"/>
      <c r="E5" s="410"/>
      <c r="F5" s="410"/>
      <c r="G5" s="410"/>
      <c r="H5" s="410"/>
      <c r="I5" s="410"/>
      <c r="J5" s="410"/>
      <c r="K5" s="410"/>
      <c r="L5" s="411"/>
    </row>
    <row r="6" spans="1:20">
      <c r="A6" s="130"/>
      <c r="B6" s="108"/>
      <c r="C6" s="108"/>
      <c r="D6" s="108"/>
      <c r="E6" s="108"/>
      <c r="F6" s="108"/>
      <c r="G6" s="108"/>
      <c r="H6" s="108"/>
      <c r="I6" s="108"/>
      <c r="J6" s="108"/>
      <c r="K6" s="108"/>
      <c r="L6" s="131"/>
    </row>
    <row r="7" spans="1:20" ht="15">
      <c r="A7" s="148" t="s">
        <v>3</v>
      </c>
      <c r="B7" s="108"/>
      <c r="C7" s="403">
        <f>Year1!C7</f>
        <v>0</v>
      </c>
      <c r="D7" s="403"/>
      <c r="E7" s="403"/>
      <c r="F7" s="403"/>
      <c r="G7" s="403"/>
      <c r="H7" s="403" t="str">
        <f>Year1!H7</f>
        <v>Select Department</v>
      </c>
      <c r="I7" s="403"/>
      <c r="J7" s="403"/>
      <c r="K7" s="342">
        <f>Year1!K7</f>
        <v>0</v>
      </c>
      <c r="L7" s="342"/>
    </row>
    <row r="8" spans="1:20" ht="15">
      <c r="A8" s="148"/>
      <c r="B8" s="108"/>
      <c r="C8" s="403">
        <f>Year1!C8</f>
        <v>0</v>
      </c>
      <c r="D8" s="403"/>
      <c r="E8" s="403"/>
      <c r="F8" s="403"/>
      <c r="G8" s="403"/>
      <c r="H8" s="403">
        <f>Year1!H8</f>
        <v>0</v>
      </c>
      <c r="I8" s="403"/>
      <c r="J8" s="403"/>
      <c r="K8" s="342">
        <f>Year1!K8</f>
        <v>0</v>
      </c>
      <c r="L8" s="342"/>
    </row>
    <row r="9" spans="1:20" ht="15">
      <c r="A9" s="148"/>
      <c r="B9" s="108"/>
      <c r="C9" s="403">
        <f>Year1!C9</f>
        <v>0</v>
      </c>
      <c r="D9" s="403"/>
      <c r="E9" s="403"/>
      <c r="F9" s="403"/>
      <c r="G9" s="403"/>
      <c r="H9" s="403">
        <f>Year1!H9</f>
        <v>0</v>
      </c>
      <c r="I9" s="403"/>
      <c r="J9" s="403"/>
      <c r="K9" s="342">
        <f>Year1!K9</f>
        <v>0</v>
      </c>
      <c r="L9" s="342"/>
    </row>
    <row r="10" spans="1:20" ht="15">
      <c r="A10" s="148"/>
      <c r="B10" s="108"/>
      <c r="C10" s="108"/>
      <c r="D10" s="108"/>
      <c r="E10" s="108"/>
      <c r="F10" s="108"/>
      <c r="G10" s="108"/>
      <c r="H10" s="108"/>
      <c r="I10" s="108"/>
      <c r="J10" s="108"/>
      <c r="K10" s="108"/>
      <c r="L10" s="131"/>
    </row>
    <row r="11" spans="1:20">
      <c r="A11" s="141" t="s">
        <v>11</v>
      </c>
      <c r="B11" s="81">
        <f>IF(Year1!J13&lt;2,1,Year1!J13)</f>
        <v>1</v>
      </c>
      <c r="C11" s="103"/>
      <c r="D11" s="102"/>
      <c r="E11" s="108"/>
      <c r="F11" s="108"/>
      <c r="G11" s="108"/>
      <c r="H11" s="108"/>
      <c r="I11" s="108"/>
      <c r="J11" s="108"/>
      <c r="K11" s="108"/>
      <c r="L11" s="131"/>
    </row>
    <row r="12" spans="1:20">
      <c r="A12" s="141" t="s">
        <v>5</v>
      </c>
      <c r="B12" s="96" t="str">
        <f>Year1!B12</f>
        <v>Select</v>
      </c>
      <c r="C12" s="469" t="s">
        <v>7</v>
      </c>
      <c r="D12" s="470"/>
      <c r="E12" s="470"/>
      <c r="F12" s="471"/>
      <c r="G12" s="96" t="str">
        <f>Year1!G12</f>
        <v>Select</v>
      </c>
      <c r="H12" s="113"/>
      <c r="I12" s="113"/>
      <c r="J12" s="489"/>
      <c r="K12" s="489"/>
      <c r="L12" s="131"/>
    </row>
    <row r="13" spans="1:20">
      <c r="A13" s="141" t="s">
        <v>9</v>
      </c>
      <c r="B13" s="96" t="str">
        <f>Year1!B13</f>
        <v>Select</v>
      </c>
      <c r="C13" s="469" t="s">
        <v>10</v>
      </c>
      <c r="D13" s="470"/>
      <c r="E13" s="470"/>
      <c r="F13" s="471"/>
      <c r="G13" s="111">
        <f>Year1!G13</f>
        <v>0</v>
      </c>
      <c r="H13" s="113"/>
      <c r="I13" s="108"/>
      <c r="J13" s="108"/>
      <c r="K13" s="108"/>
      <c r="L13" s="131"/>
    </row>
    <row r="14" spans="1:20">
      <c r="A14" s="130"/>
      <c r="B14" s="108"/>
      <c r="C14" s="489"/>
      <c r="D14" s="489"/>
      <c r="E14" s="489"/>
      <c r="F14" s="489"/>
      <c r="G14" s="489"/>
      <c r="H14" s="113"/>
      <c r="I14" s="470"/>
      <c r="J14" s="470"/>
      <c r="K14" s="114"/>
      <c r="L14" s="131"/>
    </row>
    <row r="15" spans="1:20">
      <c r="A15" s="141" t="s">
        <v>12</v>
      </c>
      <c r="B15" s="96" t="str">
        <f>Year1!B15</f>
        <v>No</v>
      </c>
      <c r="C15" s="108"/>
      <c r="D15" s="108"/>
      <c r="E15" s="108"/>
      <c r="F15" s="108"/>
      <c r="G15" s="108"/>
      <c r="H15" s="108"/>
      <c r="I15" s="108"/>
      <c r="J15" s="108"/>
      <c r="K15" s="108"/>
      <c r="L15" s="131"/>
    </row>
    <row r="16" spans="1:20">
      <c r="A16" s="141" t="s">
        <v>13</v>
      </c>
      <c r="B16" s="42">
        <f>Year1!B16</f>
        <v>0</v>
      </c>
      <c r="C16" s="141" t="s">
        <v>14</v>
      </c>
      <c r="D16" s="142">
        <f>IF(G70+I70+K70 &lt;&gt; 0,(I70+K70)/(G70+I70+K70),0)</f>
        <v>0</v>
      </c>
      <c r="E16" s="113"/>
      <c r="F16" s="113"/>
      <c r="G16" s="108"/>
      <c r="H16" s="108"/>
      <c r="I16" s="108"/>
      <c r="J16" s="108"/>
      <c r="K16" s="108"/>
      <c r="L16" s="131"/>
    </row>
    <row r="17" spans="1:12">
      <c r="A17" s="141" t="s">
        <v>15</v>
      </c>
      <c r="B17" s="43">
        <f>Year1!B17</f>
        <v>0</v>
      </c>
      <c r="C17" s="141" t="s">
        <v>16</v>
      </c>
      <c r="D17" s="144">
        <f>I70+K70</f>
        <v>0</v>
      </c>
      <c r="E17" s="113"/>
      <c r="F17" s="113"/>
      <c r="G17" s="108"/>
      <c r="H17" s="108"/>
      <c r="I17" s="108"/>
      <c r="J17" s="108"/>
      <c r="K17" s="108"/>
      <c r="L17" s="131"/>
    </row>
    <row r="18" spans="1:12">
      <c r="A18" s="159"/>
      <c r="B18" s="160"/>
      <c r="C18" s="132"/>
      <c r="D18" s="132"/>
      <c r="E18" s="132"/>
      <c r="F18" s="132"/>
      <c r="G18" s="132"/>
      <c r="H18" s="132"/>
      <c r="I18" s="132"/>
      <c r="J18" s="132"/>
      <c r="K18" s="132"/>
      <c r="L18" s="133"/>
    </row>
    <row r="19" spans="1:12">
      <c r="A19" s="161"/>
      <c r="L19" s="162"/>
    </row>
    <row r="20" spans="1:12">
      <c r="A20" s="161"/>
      <c r="G20" s="490" t="s">
        <v>17</v>
      </c>
      <c r="H20" s="490"/>
      <c r="I20" s="490" t="s">
        <v>18</v>
      </c>
      <c r="J20" s="490"/>
      <c r="K20" s="490" t="s">
        <v>19</v>
      </c>
      <c r="L20" s="490"/>
    </row>
    <row r="21" spans="1:12" ht="29.25" customHeight="1">
      <c r="A21" s="455" t="s">
        <v>20</v>
      </c>
      <c r="B21" s="457"/>
      <c r="C21" s="254" t="s">
        <v>23</v>
      </c>
      <c r="D21" s="441" t="s">
        <v>24</v>
      </c>
      <c r="E21" s="441" t="s">
        <v>25</v>
      </c>
      <c r="F21" s="441" t="s">
        <v>26</v>
      </c>
      <c r="G21" s="116"/>
      <c r="H21" s="117"/>
      <c r="I21" s="491"/>
      <c r="J21" s="491"/>
      <c r="K21" s="491"/>
      <c r="L21" s="492"/>
    </row>
    <row r="22" spans="1:12">
      <c r="A22" s="464" t="s">
        <v>22</v>
      </c>
      <c r="B22" s="472"/>
      <c r="C22" s="134"/>
      <c r="D22" s="442"/>
      <c r="E22" s="442"/>
      <c r="F22" s="442"/>
      <c r="G22" s="118"/>
      <c r="H22" s="119"/>
      <c r="I22" s="119"/>
      <c r="J22" s="119"/>
      <c r="K22" s="119"/>
      <c r="L22" s="120"/>
    </row>
    <row r="23" spans="1:12">
      <c r="A23" s="446">
        <f>Year1!A23</f>
        <v>0</v>
      </c>
      <c r="B23" s="466"/>
      <c r="C23" s="121"/>
      <c r="D23" s="122"/>
      <c r="E23" s="122"/>
      <c r="F23" s="123"/>
      <c r="G23" s="357">
        <f>Year1!G23+Year2!G23+Year3!G23+Year4!G23+Year5!G23</f>
        <v>0</v>
      </c>
      <c r="H23" s="356"/>
      <c r="I23" s="367">
        <f>Year1!I23+Year2!I23+Year3!I23+Year4!I23+Year5!I23</f>
        <v>0</v>
      </c>
      <c r="J23" s="321"/>
      <c r="K23" s="367">
        <f>Year1!K23+Year2!K23+Year3!K23+Year4!K23+Year5!K23</f>
        <v>0</v>
      </c>
      <c r="L23" s="321"/>
    </row>
    <row r="24" spans="1:12">
      <c r="A24" s="446">
        <f>Year1!A24</f>
        <v>0</v>
      </c>
      <c r="B24" s="466"/>
      <c r="C24" s="124"/>
      <c r="D24" s="114"/>
      <c r="E24" s="114"/>
      <c r="F24" s="125"/>
      <c r="G24" s="357">
        <f>Year1!G24+Year2!G24+Year3!G24+Year4!G24+Year5!G24</f>
        <v>0</v>
      </c>
      <c r="H24" s="356"/>
      <c r="I24" s="355">
        <f>Year1!I24+Year2!I24+Year3!I24+Year4!I24+Year5!I24</f>
        <v>0</v>
      </c>
      <c r="J24" s="356"/>
      <c r="K24" s="355">
        <f>Year1!K24+Year2!K24+Year3!K24+Year4!K24+Year5!K24</f>
        <v>0</v>
      </c>
      <c r="L24" s="356"/>
    </row>
    <row r="25" spans="1:12">
      <c r="A25" s="446">
        <f>Year1!A25</f>
        <v>0</v>
      </c>
      <c r="B25" s="466"/>
      <c r="C25" s="124"/>
      <c r="D25" s="114"/>
      <c r="E25" s="114"/>
      <c r="F25" s="125"/>
      <c r="G25" s="357">
        <f>Year1!G25+Year2!G25+Year3!G25+Year4!G25+Year5!G25</f>
        <v>0</v>
      </c>
      <c r="H25" s="356"/>
      <c r="I25" s="355">
        <f>Year1!I25+Year2!I25+Year3!I25+Year4!I25+Year5!I25</f>
        <v>0</v>
      </c>
      <c r="J25" s="356"/>
      <c r="K25" s="355">
        <f>Year1!K25+Year2!K25+Year3!K25+Year4!K25+Year5!K25</f>
        <v>0</v>
      </c>
      <c r="L25" s="356"/>
    </row>
    <row r="26" spans="1:12">
      <c r="A26" s="446">
        <f>Year1!A26</f>
        <v>0</v>
      </c>
      <c r="B26" s="466"/>
      <c r="C26" s="124"/>
      <c r="D26" s="114"/>
      <c r="E26" s="114"/>
      <c r="F26" s="125"/>
      <c r="G26" s="357">
        <f>Year1!G26+Year2!G26+Year3!G26+Year4!G26+Year5!G26</f>
        <v>0</v>
      </c>
      <c r="H26" s="356"/>
      <c r="I26" s="355">
        <f>Year1!I26+Year2!I26+Year3!I26+Year4!I26+Year5!I26</f>
        <v>0</v>
      </c>
      <c r="J26" s="356"/>
      <c r="K26" s="355">
        <f>Year1!K26+Year2!K26+Year3!K26+Year4!K26+Year5!K26</f>
        <v>0</v>
      </c>
      <c r="L26" s="356"/>
    </row>
    <row r="27" spans="1:12">
      <c r="A27" s="446">
        <f>Year1!A27</f>
        <v>0</v>
      </c>
      <c r="B27" s="466"/>
      <c r="C27" s="124"/>
      <c r="D27" s="114"/>
      <c r="E27" s="114"/>
      <c r="F27" s="125"/>
      <c r="G27" s="357">
        <f>Year1!G27+Year2!G27+Year3!G27+Year4!G27+Year5!G27</f>
        <v>0</v>
      </c>
      <c r="H27" s="356"/>
      <c r="I27" s="355">
        <f>Year1!I27+Year2!I27+Year3!I27+Year4!I27+Year5!I27</f>
        <v>0</v>
      </c>
      <c r="J27" s="356"/>
      <c r="K27" s="355">
        <f>Year1!K27+Year2!K27+Year3!K27+Year4!K27+Year5!K27</f>
        <v>0</v>
      </c>
      <c r="L27" s="356"/>
    </row>
    <row r="28" spans="1:12">
      <c r="A28" s="446">
        <f>Year1!A28</f>
        <v>0</v>
      </c>
      <c r="B28" s="466"/>
      <c r="C28" s="124"/>
      <c r="D28" s="114"/>
      <c r="E28" s="114"/>
      <c r="F28" s="125"/>
      <c r="G28" s="357">
        <f>Year1!G28+Year2!G28+Year3!G28+Year4!G28+Year5!G28</f>
        <v>0</v>
      </c>
      <c r="H28" s="356"/>
      <c r="I28" s="355">
        <f>Year1!I28+Year2!I28+Year3!I28+Year4!I28+Year5!I28</f>
        <v>0</v>
      </c>
      <c r="J28" s="356"/>
      <c r="K28" s="355">
        <f>Year1!K28+Year2!K28+Year3!K28+Year4!K28+Year5!K28</f>
        <v>0</v>
      </c>
      <c r="L28" s="356"/>
    </row>
    <row r="29" spans="1:12">
      <c r="A29" s="446">
        <f>Year1!A29</f>
        <v>0</v>
      </c>
      <c r="B29" s="466"/>
      <c r="C29" s="124"/>
      <c r="D29" s="114"/>
      <c r="E29" s="114"/>
      <c r="F29" s="125"/>
      <c r="G29" s="357">
        <f>Year1!G29+Year2!G29+Year3!G29+Year4!G29+Year5!G29</f>
        <v>0</v>
      </c>
      <c r="H29" s="356"/>
      <c r="I29" s="355">
        <f>Year1!I29+Year2!I29+Year3!I29+Year4!I29+Year5!I29</f>
        <v>0</v>
      </c>
      <c r="J29" s="356"/>
      <c r="K29" s="355">
        <f>Year1!K29+Year2!K29+Year3!K29+Year4!K29+Year5!K29</f>
        <v>0</v>
      </c>
      <c r="L29" s="356"/>
    </row>
    <row r="30" spans="1:12">
      <c r="A30" s="467">
        <f>Year1!A30</f>
        <v>0</v>
      </c>
      <c r="B30" s="468"/>
      <c r="C30" s="124"/>
      <c r="D30" s="114"/>
      <c r="E30" s="114"/>
      <c r="F30" s="125"/>
      <c r="G30" s="378">
        <f>Year1!G30+Year2!G30+Year3!G30+Year4!G30+Year5!G30</f>
        <v>0</v>
      </c>
      <c r="H30" s="359"/>
      <c r="I30" s="358">
        <f>Year1!I30+Year2!I30+Year3!I30+Year4!I30+Year5!I30</f>
        <v>0</v>
      </c>
      <c r="J30" s="359"/>
      <c r="K30" s="358">
        <f>Year1!K30+Year2!K30+Year3!K30+Year4!K30+Year5!K30</f>
        <v>0</v>
      </c>
      <c r="L30" s="359"/>
    </row>
    <row r="31" spans="1:12">
      <c r="A31" s="444" t="s">
        <v>27</v>
      </c>
      <c r="B31" s="445"/>
      <c r="C31" s="257"/>
      <c r="D31" s="257"/>
      <c r="E31" s="257"/>
      <c r="F31" s="257"/>
      <c r="G31" s="255"/>
      <c r="H31" s="255"/>
      <c r="I31" s="255"/>
      <c r="J31" s="255"/>
      <c r="K31" s="255"/>
      <c r="L31" s="256"/>
    </row>
    <row r="32" spans="1:12">
      <c r="A32" s="446">
        <f>Year1!A32</f>
        <v>0</v>
      </c>
      <c r="B32" s="447"/>
      <c r="C32" s="124"/>
      <c r="D32" s="114"/>
      <c r="E32" s="114"/>
      <c r="F32" s="125"/>
      <c r="G32" s="443">
        <f>Year1!G32+Year2!G32+Year3!G32+Year4!G32+Year5!G32</f>
        <v>0</v>
      </c>
      <c r="H32" s="321"/>
      <c r="I32" s="355">
        <f>Year1!I32+Year2!I32+Year3!I32+Year4!I32+Year5!I32</f>
        <v>0</v>
      </c>
      <c r="J32" s="356"/>
      <c r="K32" s="358">
        <f>Year1!K32+Year2!K32+Year3!K32+Year4!K32+Year5!K32</f>
        <v>0</v>
      </c>
      <c r="L32" s="359"/>
    </row>
    <row r="33" spans="1:12">
      <c r="A33" s="446">
        <f>Year1!A33</f>
        <v>0</v>
      </c>
      <c r="B33" s="447"/>
      <c r="C33" s="124"/>
      <c r="D33" s="114"/>
      <c r="E33" s="114"/>
      <c r="F33" s="125"/>
      <c r="G33" s="443">
        <f>Year1!G33+Year2!G33+Year3!G33+Year4!G33+Year5!G33</f>
        <v>0</v>
      </c>
      <c r="H33" s="321"/>
      <c r="I33" s="355">
        <f>Year1!I33+Year2!I33+Year3!I33+Year4!I33+Year5!I33</f>
        <v>0</v>
      </c>
      <c r="J33" s="356"/>
      <c r="K33" s="358">
        <f>Year1!K33+Year2!K33+Year3!K33+Year4!K33+Year5!K33</f>
        <v>0</v>
      </c>
      <c r="L33" s="359"/>
    </row>
    <row r="34" spans="1:12">
      <c r="A34" s="446">
        <f>Year1!A34</f>
        <v>0</v>
      </c>
      <c r="B34" s="447"/>
      <c r="C34" s="124"/>
      <c r="D34" s="114"/>
      <c r="E34" s="114"/>
      <c r="F34" s="125"/>
      <c r="G34" s="443">
        <f>Year1!G34+Year2!G34+Year3!G34+Year4!G34+Year5!G34</f>
        <v>0</v>
      </c>
      <c r="H34" s="321"/>
      <c r="I34" s="355">
        <f>Year1!I34+Year2!I34+Year3!I34+Year4!I34+Year5!I34</f>
        <v>0</v>
      </c>
      <c r="J34" s="356"/>
      <c r="K34" s="358">
        <f>Year1!K34+Year2!K34+Year3!K34+Year4!K34+Year5!K34</f>
        <v>0</v>
      </c>
      <c r="L34" s="359"/>
    </row>
    <row r="35" spans="1:12">
      <c r="A35" s="444" t="s">
        <v>75</v>
      </c>
      <c r="B35" s="445"/>
      <c r="C35" s="257"/>
      <c r="D35" s="257"/>
      <c r="E35" s="257"/>
      <c r="F35" s="257"/>
      <c r="G35" s="255"/>
      <c r="H35" s="255"/>
      <c r="I35" s="255"/>
      <c r="J35" s="255"/>
      <c r="K35" s="255"/>
      <c r="L35" s="256"/>
    </row>
    <row r="36" spans="1:12">
      <c r="A36" s="446">
        <f>Year1!A36</f>
        <v>0</v>
      </c>
      <c r="B36" s="447"/>
      <c r="C36" s="124"/>
      <c r="D36" s="114"/>
      <c r="E36" s="114"/>
      <c r="F36" s="125"/>
      <c r="G36" s="443">
        <f>Year1!G36+Year2!G36+Year3!G36+Year4!G36+Year5!G36</f>
        <v>0</v>
      </c>
      <c r="H36" s="321"/>
      <c r="I36" s="355">
        <f>Year1!I36+Year2!I36+Year3!I36+Year4!I36+Year5!I36</f>
        <v>0</v>
      </c>
      <c r="J36" s="356"/>
      <c r="K36" s="358">
        <f>Year1!K36+Year2!K36+Year3!K36+Year4!K36+Year5!K36</f>
        <v>0</v>
      </c>
      <c r="L36" s="359"/>
    </row>
    <row r="37" spans="1:12">
      <c r="A37" s="446">
        <f>Year1!A37</f>
        <v>0</v>
      </c>
      <c r="B37" s="447"/>
      <c r="C37" s="124"/>
      <c r="D37" s="114"/>
      <c r="E37" s="114"/>
      <c r="F37" s="125"/>
      <c r="G37" s="443">
        <f>Year1!G37+Year2!G37+Year3!G37+Year4!G37+Year5!G37</f>
        <v>0</v>
      </c>
      <c r="H37" s="321"/>
      <c r="I37" s="355">
        <f>Year1!I37+Year2!I37+Year3!I37+Year4!I37+Year5!I37</f>
        <v>0</v>
      </c>
      <c r="J37" s="356"/>
      <c r="K37" s="358">
        <f>Year1!K37+Year2!K37+Year3!K37+Year4!K37+Year5!K37</f>
        <v>0</v>
      </c>
      <c r="L37" s="359"/>
    </row>
    <row r="38" spans="1:12">
      <c r="A38" s="446">
        <f>Year1!A38</f>
        <v>0</v>
      </c>
      <c r="B38" s="447"/>
      <c r="C38" s="124"/>
      <c r="D38" s="114"/>
      <c r="E38" s="114"/>
      <c r="F38" s="125"/>
      <c r="G38" s="443">
        <f>Year1!G38+Year2!G38+Year3!G38+Year4!G38+Year5!G38</f>
        <v>0</v>
      </c>
      <c r="H38" s="321"/>
      <c r="I38" s="355">
        <f>Year1!I38+Year2!I38+Year3!I38+Year4!I38+Year5!I38</f>
        <v>0</v>
      </c>
      <c r="J38" s="356"/>
      <c r="K38" s="358">
        <f>Year1!K38+Year2!K38+Year3!K38+Year4!K38+Year5!K38</f>
        <v>0</v>
      </c>
      <c r="L38" s="359"/>
    </row>
    <row r="39" spans="1:12">
      <c r="A39" s="446">
        <f>Year1!A39</f>
        <v>0</v>
      </c>
      <c r="B39" s="447"/>
      <c r="C39" s="124"/>
      <c r="D39" s="114"/>
      <c r="E39" s="114"/>
      <c r="F39" s="125"/>
      <c r="G39" s="443">
        <f>Year1!G39+Year2!G39+Year3!G39+Year4!G39+Year5!G39</f>
        <v>0</v>
      </c>
      <c r="H39" s="321"/>
      <c r="I39" s="355">
        <f>Year1!I39+Year2!I39+Year3!I39+Year4!I39+Year5!I39</f>
        <v>0</v>
      </c>
      <c r="J39" s="356"/>
      <c r="K39" s="358">
        <f>Year1!K39+Year2!K39+Year3!K39+Year4!K39+Year5!K39</f>
        <v>0</v>
      </c>
      <c r="L39" s="359"/>
    </row>
    <row r="40" spans="1:12">
      <c r="A40" s="446">
        <f>Year1!A40</f>
        <v>0</v>
      </c>
      <c r="B40" s="447"/>
      <c r="C40" s="124"/>
      <c r="D40" s="114"/>
      <c r="E40" s="114"/>
      <c r="F40" s="125"/>
      <c r="G40" s="443">
        <f>Year1!G40+Year2!G40+Year3!G40+Year4!G40+Year5!G40</f>
        <v>0</v>
      </c>
      <c r="H40" s="321"/>
      <c r="I40" s="355">
        <f>Year1!I40+Year2!I40+Year3!I40+Year4!I40+Year5!I40</f>
        <v>0</v>
      </c>
      <c r="J40" s="356"/>
      <c r="K40" s="358">
        <f>Year1!K40+Year2!K40+Year3!K40+Year4!K40+Year5!K40</f>
        <v>0</v>
      </c>
      <c r="L40" s="359"/>
    </row>
    <row r="41" spans="1:12" ht="28.5">
      <c r="A41" s="462"/>
      <c r="B41" s="463"/>
      <c r="C41" s="232" t="s">
        <v>29</v>
      </c>
      <c r="D41" s="253" t="s">
        <v>24</v>
      </c>
      <c r="E41" s="232" t="s">
        <v>25</v>
      </c>
      <c r="F41" s="232" t="s">
        <v>26</v>
      </c>
      <c r="G41" s="126"/>
      <c r="H41" s="126"/>
      <c r="I41" s="126"/>
      <c r="J41" s="126"/>
      <c r="K41" s="126"/>
      <c r="L41" s="127"/>
    </row>
    <row r="42" spans="1:12">
      <c r="A42" s="464" t="s">
        <v>30</v>
      </c>
      <c r="B42" s="465"/>
      <c r="C42" s="130"/>
      <c r="D42" s="108"/>
      <c r="E42" s="108"/>
      <c r="F42" s="131"/>
      <c r="G42" s="443">
        <f>SUM(Year1!G43:G46,Year2!G43:G46,Year3!G43:G46,Year4!G43:G46,Year5!G43:G46)</f>
        <v>0</v>
      </c>
      <c r="H42" s="321"/>
      <c r="I42" s="443">
        <f>SUM(Year1!I43:I46,Year2!I43:I46,Year3!I43:I46,Year4!I43:I46,Year5!I43:I46)</f>
        <v>0</v>
      </c>
      <c r="J42" s="321"/>
      <c r="K42" s="443">
        <f>SUM(Year1!K43:K46,Year2!K43:K46,Year3!K43:K46,Year4!K43:K46,Year5!K43:K46)</f>
        <v>0</v>
      </c>
      <c r="L42" s="321"/>
    </row>
    <row r="43" spans="1:12">
      <c r="A43" s="460" t="s">
        <v>35</v>
      </c>
      <c r="B43" s="461"/>
      <c r="C43" s="130"/>
      <c r="D43" s="108"/>
      <c r="E43" s="108"/>
      <c r="F43" s="131"/>
      <c r="G43" s="443">
        <f>SUM(Year1!G48:G51,Year2!G48:G51,Year3!G48:G51,Year4!G48:G51,Year5!G48:G51)</f>
        <v>0</v>
      </c>
      <c r="H43" s="321"/>
      <c r="I43" s="443">
        <f>SUM(Year1!I48:I51,Year2!I48:I51,Year3!I48:I51,Year4!I48:I51,Year5!I48:I51)</f>
        <v>0</v>
      </c>
      <c r="J43" s="321"/>
      <c r="K43" s="443">
        <f>SUM(Year1!K48:K51,Year2!K48:K51,Year3!K48:K51,Year4!K48:K51,Year5!K48:K51)</f>
        <v>0</v>
      </c>
      <c r="L43" s="321"/>
    </row>
    <row r="44" spans="1:12">
      <c r="A44" s="460" t="s">
        <v>41</v>
      </c>
      <c r="B44" s="461"/>
      <c r="C44" s="130"/>
      <c r="D44" s="108"/>
      <c r="E44" s="108"/>
      <c r="F44" s="131"/>
      <c r="G44" s="443">
        <f>SUM(Year1!G53:G56,Year2!G53:G56,Year3!G53:G56,Year4!G53:G56,Year5!G53:G56)</f>
        <v>0</v>
      </c>
      <c r="H44" s="321"/>
      <c r="I44" s="443">
        <f>SUM(Year1!I53:I56,Year2!I53:I56,Year3!I53:I56,Year4!I53:I56,Year5!I53:I56)</f>
        <v>0</v>
      </c>
      <c r="J44" s="321"/>
      <c r="K44" s="443">
        <f>SUM(Year1!K53:K56,Year2!K53:K56,Year3!K53:K56,Year4!K53:K56,Year5!K53:K56)</f>
        <v>0</v>
      </c>
      <c r="L44" s="321"/>
    </row>
    <row r="45" spans="1:12" ht="15">
      <c r="A45" s="453" t="s">
        <v>37</v>
      </c>
      <c r="B45" s="454"/>
      <c r="C45" s="130"/>
      <c r="D45" s="108"/>
      <c r="E45" s="108"/>
      <c r="F45" s="131"/>
      <c r="G45" s="378">
        <f>SUM(G23:H44)</f>
        <v>0</v>
      </c>
      <c r="H45" s="359"/>
      <c r="I45" s="358">
        <f>SUM(I23:J44)</f>
        <v>0</v>
      </c>
      <c r="J45" s="359"/>
      <c r="K45" s="358">
        <f>SUM(K23:L44)</f>
        <v>0</v>
      </c>
      <c r="L45" s="359"/>
    </row>
    <row r="46" spans="1:12" ht="15">
      <c r="A46" s="453" t="s">
        <v>38</v>
      </c>
      <c r="B46" s="454"/>
      <c r="C46" s="261" t="s">
        <v>39</v>
      </c>
      <c r="D46" s="258"/>
      <c r="E46" s="258"/>
      <c r="F46" s="258"/>
      <c r="G46" s="259"/>
      <c r="H46" s="259"/>
      <c r="I46" s="259"/>
      <c r="J46" s="259"/>
      <c r="K46" s="259"/>
      <c r="L46" s="260"/>
    </row>
    <row r="47" spans="1:12">
      <c r="A47" s="318" t="s">
        <v>40</v>
      </c>
      <c r="B47" s="319"/>
      <c r="C47" s="248">
        <v>0.22500000000000001</v>
      </c>
      <c r="D47" s="104"/>
      <c r="E47" s="105"/>
      <c r="F47" s="106"/>
      <c r="G47" s="320">
        <f>Year1!G59+Year2!G59+Year3!G59+Year4!G59+Year5!G59</f>
        <v>0</v>
      </c>
      <c r="H47" s="321"/>
      <c r="I47" s="367">
        <f>SUM(I23:J42)*C47</f>
        <v>0</v>
      </c>
      <c r="J47" s="321"/>
      <c r="K47" s="367">
        <f>SUM(K23:L42)*C47</f>
        <v>0</v>
      </c>
      <c r="L47" s="321"/>
    </row>
    <row r="48" spans="1:12">
      <c r="A48" s="318" t="s">
        <v>27</v>
      </c>
      <c r="B48" s="319"/>
      <c r="C48" s="248">
        <v>0.315</v>
      </c>
      <c r="D48" s="104"/>
      <c r="E48" s="105"/>
      <c r="F48" s="106"/>
      <c r="G48" s="357">
        <f>Year5!G60+Year4!G60+Year3!G60+Year2!G60+Year1!G60</f>
        <v>0</v>
      </c>
      <c r="H48" s="356"/>
      <c r="I48" s="355">
        <f>I43*C48</f>
        <v>0</v>
      </c>
      <c r="J48" s="356"/>
      <c r="K48" s="355">
        <f>K43*C48</f>
        <v>0</v>
      </c>
      <c r="L48" s="356"/>
    </row>
    <row r="49" spans="1:12">
      <c r="A49" s="318" t="s">
        <v>28</v>
      </c>
      <c r="B49" s="319"/>
      <c r="C49" s="109">
        <v>7.5999999999999998E-2</v>
      </c>
      <c r="D49" s="104"/>
      <c r="E49" s="105"/>
      <c r="F49" s="106"/>
      <c r="G49" s="357">
        <f>Year5!G61+Year4!G61+Year3!G61+Year2!G61+Year1!G61</f>
        <v>0</v>
      </c>
      <c r="H49" s="356"/>
      <c r="I49" s="355">
        <f>I44*C49</f>
        <v>0</v>
      </c>
      <c r="J49" s="356"/>
      <c r="K49" s="355">
        <f>K44*C49</f>
        <v>0</v>
      </c>
      <c r="L49" s="356"/>
    </row>
    <row r="50" spans="1:12">
      <c r="A50" s="318" t="s">
        <v>35</v>
      </c>
      <c r="B50" s="319"/>
      <c r="C50" s="109">
        <v>0.09</v>
      </c>
      <c r="D50" s="104"/>
      <c r="E50" s="105"/>
      <c r="F50" s="106"/>
      <c r="G50" s="357">
        <f>Year5!G62+Year4!G62+Year3!G62+Year2!G62+Year1!G62</f>
        <v>0</v>
      </c>
      <c r="H50" s="356"/>
      <c r="I50" s="303"/>
      <c r="J50" s="302"/>
      <c r="K50" s="303"/>
      <c r="L50" s="302"/>
    </row>
    <row r="51" spans="1:12">
      <c r="A51" s="318" t="s">
        <v>41</v>
      </c>
      <c r="B51" s="319"/>
      <c r="C51" s="306">
        <v>0.02</v>
      </c>
      <c r="D51" s="104"/>
      <c r="E51" s="105"/>
      <c r="F51" s="106"/>
      <c r="G51" s="357">
        <f>Year5!G63+Year4!G63+Year3!G63+Year2!G63+Year1!G63</f>
        <v>0</v>
      </c>
      <c r="H51" s="356"/>
      <c r="I51" s="303"/>
      <c r="J51" s="302"/>
      <c r="K51" s="303"/>
      <c r="L51" s="302"/>
    </row>
    <row r="52" spans="1:12" ht="15">
      <c r="A52" s="388" t="s">
        <v>42</v>
      </c>
      <c r="B52" s="389"/>
      <c r="C52" s="406"/>
      <c r="D52" s="105"/>
      <c r="E52" s="105"/>
      <c r="F52" s="106"/>
      <c r="G52" s="357">
        <f>SUM(G47:H51)</f>
        <v>0</v>
      </c>
      <c r="H52" s="356"/>
      <c r="I52" s="303"/>
      <c r="J52" s="302"/>
      <c r="K52" s="303"/>
      <c r="L52" s="302"/>
    </row>
    <row r="53" spans="1:12" ht="15">
      <c r="A53" s="455" t="s">
        <v>43</v>
      </c>
      <c r="B53" s="457"/>
      <c r="C53" s="407"/>
      <c r="D53" s="108"/>
      <c r="E53" s="108"/>
      <c r="F53" s="108"/>
      <c r="G53" s="355">
        <f>SUM(G45:H51)</f>
        <v>0</v>
      </c>
      <c r="H53" s="356"/>
      <c r="I53" s="355">
        <f>SUM(I45:J49)</f>
        <v>0</v>
      </c>
      <c r="J53" s="356"/>
      <c r="K53" s="355">
        <f>SUM(K45:L49)</f>
        <v>0</v>
      </c>
      <c r="L53" s="356"/>
    </row>
    <row r="54" spans="1:12" ht="15">
      <c r="A54" s="455" t="s">
        <v>44</v>
      </c>
      <c r="B54" s="457"/>
      <c r="C54" s="407"/>
      <c r="D54" s="108"/>
      <c r="E54" s="108"/>
      <c r="F54" s="108"/>
      <c r="G54" s="355">
        <f>Year1!G66+Year2!G66+Year3!G66+Year4!G66+Year5!G66</f>
        <v>0</v>
      </c>
      <c r="H54" s="356"/>
      <c r="I54" s="355">
        <f>Year1!I66+Year2!I66+Year3!I66+Year4!I66+Year5!I66</f>
        <v>0</v>
      </c>
      <c r="J54" s="356"/>
      <c r="K54" s="355">
        <f>Year1!K66+Year2!K66+Year3!K66+Year4!K66+Year5!K66</f>
        <v>0</v>
      </c>
      <c r="L54" s="356"/>
    </row>
    <row r="55" spans="1:12">
      <c r="A55" s="439" t="s">
        <v>45</v>
      </c>
      <c r="B55" s="440"/>
      <c r="C55" s="407"/>
      <c r="D55" s="108"/>
      <c r="E55" s="108"/>
      <c r="F55" s="108"/>
      <c r="G55" s="355">
        <f>Year1!G67+Year2!G67+Year3!G67+Year4!G67+Year5!G67</f>
        <v>0</v>
      </c>
      <c r="H55" s="356"/>
      <c r="I55" s="355">
        <f>Year1!I67+Year2!I67+Year3!I67+Year4!I67+Year5!I67</f>
        <v>0</v>
      </c>
      <c r="J55" s="356"/>
      <c r="K55" s="355">
        <f>Year1!K67+Year2!K67+Year3!K67+Year4!K67+Year5!K67</f>
        <v>0</v>
      </c>
      <c r="L55" s="356"/>
    </row>
    <row r="56" spans="1:12">
      <c r="A56" s="439" t="s">
        <v>46</v>
      </c>
      <c r="B56" s="440"/>
      <c r="C56" s="407"/>
      <c r="D56" s="108"/>
      <c r="E56" s="108"/>
      <c r="F56" s="108"/>
      <c r="G56" s="355">
        <f>Year1!G68+Year2!G68+Year3!G68+Year4!G68+Year5!G68</f>
        <v>0</v>
      </c>
      <c r="H56" s="356"/>
      <c r="I56" s="355">
        <f>Year1!I68+Year2!I68+Year3!I68+Year4!I68+Year5!I68</f>
        <v>0</v>
      </c>
      <c r="J56" s="356"/>
      <c r="K56" s="355">
        <f>Year1!K68+Year2!K68+Year3!K68+Year4!K68+Year5!K68</f>
        <v>0</v>
      </c>
      <c r="L56" s="356"/>
    </row>
    <row r="57" spans="1:12" ht="15">
      <c r="A57" s="455" t="s">
        <v>47</v>
      </c>
      <c r="B57" s="457"/>
      <c r="C57" s="407"/>
      <c r="D57" s="108"/>
      <c r="E57" s="108"/>
      <c r="F57" s="108"/>
      <c r="G57" s="355">
        <f>Year1!G69+Year2!G69+Year3!G69+Year4!G69+Year5!G69</f>
        <v>0</v>
      </c>
      <c r="H57" s="356"/>
      <c r="I57" s="355">
        <f>Year1!I69+Year2!I69+Year3!I69+Year4!I69+Year5!I69</f>
        <v>0</v>
      </c>
      <c r="J57" s="356"/>
      <c r="K57" s="355">
        <f>Year1!K69+Year2!K69+Year3!K69+Year4!K69+Year5!K69</f>
        <v>0</v>
      </c>
      <c r="L57" s="356"/>
    </row>
    <row r="58" spans="1:12" ht="15">
      <c r="A58" s="455" t="s">
        <v>48</v>
      </c>
      <c r="B58" s="457"/>
      <c r="C58" s="407"/>
      <c r="D58" s="108"/>
      <c r="E58" s="108"/>
      <c r="F58" s="108"/>
      <c r="G58" s="355">
        <f>Year1!G70+Year2!G70+Year3!G70+Year4!G70+Year5!G70</f>
        <v>0</v>
      </c>
      <c r="H58" s="356"/>
      <c r="I58" s="355">
        <f>Year1!I70+Year2!I70+Year3!I70+Year4!I70+Year5!I70</f>
        <v>0</v>
      </c>
      <c r="J58" s="356"/>
      <c r="K58" s="355">
        <f>Year1!K70+Year2!K70+Year3!K70+Year4!K70+Year5!K70</f>
        <v>0</v>
      </c>
      <c r="L58" s="356"/>
    </row>
    <row r="59" spans="1:12" ht="15">
      <c r="A59" s="455" t="s">
        <v>49</v>
      </c>
      <c r="B59" s="457"/>
      <c r="C59" s="407"/>
      <c r="D59" s="108"/>
      <c r="E59" s="108"/>
      <c r="F59" s="108"/>
      <c r="G59" s="99"/>
      <c r="H59" s="97"/>
      <c r="I59" s="97"/>
      <c r="J59" s="97"/>
      <c r="K59" s="97"/>
      <c r="L59" s="98"/>
    </row>
    <row r="60" spans="1:12">
      <c r="A60" s="458" t="s">
        <v>76</v>
      </c>
      <c r="B60" s="459"/>
      <c r="C60" s="407"/>
      <c r="D60" s="108"/>
      <c r="E60" s="108"/>
      <c r="F60" s="108"/>
      <c r="G60" s="355">
        <f>Year1!G72+Year2!G72+Year3!G72+Year4!G72+Year5!G72</f>
        <v>0</v>
      </c>
      <c r="H60" s="356"/>
      <c r="I60" s="355">
        <f>Year1!I72+Year2!I72+Year3!I72+Year4!I72+Year5!I72</f>
        <v>0</v>
      </c>
      <c r="J60" s="356"/>
      <c r="K60" s="355">
        <f>Year1!K72+Year2!K72+Year3!K72+Year4!K72+Year5!K72</f>
        <v>0</v>
      </c>
      <c r="L60" s="356"/>
    </row>
    <row r="61" spans="1:12">
      <c r="A61" s="458" t="s">
        <v>51</v>
      </c>
      <c r="B61" s="459"/>
      <c r="C61" s="407"/>
      <c r="D61" s="108"/>
      <c r="E61" s="108"/>
      <c r="F61" s="108"/>
      <c r="G61" s="355">
        <f>Year1!G73+Year2!G73+Year3!G73+Year4!G73+Year5!G73</f>
        <v>0</v>
      </c>
      <c r="H61" s="356"/>
      <c r="I61" s="355">
        <f>Year1!I73+Year2!I73+Year3!I73+Year4!I73+Year5!I73</f>
        <v>0</v>
      </c>
      <c r="J61" s="356"/>
      <c r="K61" s="355">
        <f>Year1!K73+Year2!K73+Year3!K73+Year4!K73+Year5!K73</f>
        <v>0</v>
      </c>
      <c r="L61" s="356"/>
    </row>
    <row r="62" spans="1:12">
      <c r="A62" s="458" t="s">
        <v>52</v>
      </c>
      <c r="B62" s="459"/>
      <c r="C62" s="407"/>
      <c r="D62" s="108"/>
      <c r="E62" s="108"/>
      <c r="F62" s="108"/>
      <c r="G62" s="355">
        <f>Year1!G74+Year2!G74+Year3!G74+Year4!G74+Year5!G74</f>
        <v>0</v>
      </c>
      <c r="H62" s="356"/>
      <c r="I62" s="355">
        <f>Year1!I74+Year2!I74+Year3!I74+Year4!I74+Year5!I74</f>
        <v>0</v>
      </c>
      <c r="J62" s="356"/>
      <c r="K62" s="355">
        <f>Year1!K74+Year2!K74+Year3!K74+Year4!K74+Year5!K74</f>
        <v>0</v>
      </c>
      <c r="L62" s="356"/>
    </row>
    <row r="63" spans="1:12" ht="15">
      <c r="A63" s="455" t="s">
        <v>69</v>
      </c>
      <c r="B63" s="457"/>
      <c r="C63" s="407"/>
      <c r="D63" s="108"/>
      <c r="E63" s="108"/>
      <c r="F63" s="108"/>
      <c r="G63" s="355">
        <f>Year1!G75+Year2!G75+Year3!G75+Year4!G75+Year5!G75</f>
        <v>0</v>
      </c>
      <c r="H63" s="356"/>
      <c r="I63" s="355">
        <f>Year1!I75+Year2!I75+Year3!I75+Year4!I75+Year5!I75</f>
        <v>0</v>
      </c>
      <c r="J63" s="356"/>
      <c r="K63" s="355">
        <f>Year1!K75+Year2!K75+Year3!K75+Year4!K75+Year5!K75</f>
        <v>0</v>
      </c>
      <c r="L63" s="356"/>
    </row>
    <row r="64" spans="1:12" ht="15">
      <c r="A64" s="455" t="s">
        <v>54</v>
      </c>
      <c r="B64" s="456"/>
      <c r="C64" s="407"/>
      <c r="D64" s="108"/>
      <c r="E64" s="108"/>
      <c r="F64" s="108"/>
      <c r="G64" s="355">
        <f>Year1!G76+Year2!G76+Year3!G76+Year4!G76+Year5!G76</f>
        <v>0</v>
      </c>
      <c r="H64" s="356"/>
      <c r="I64" s="355">
        <f>Year1!I76+Year2!I76+Year3!I76+Year4!I76+Year5!I76</f>
        <v>0</v>
      </c>
      <c r="J64" s="356"/>
      <c r="K64" s="355">
        <f>Year1!K76+Year2!K76+Year3!K76+Year4!K76+Year5!K76</f>
        <v>0</v>
      </c>
      <c r="L64" s="356"/>
    </row>
    <row r="65" spans="1:12" ht="15">
      <c r="A65" s="455" t="s">
        <v>55</v>
      </c>
      <c r="B65" s="457"/>
      <c r="C65" s="407"/>
      <c r="D65" s="108"/>
      <c r="E65" s="108"/>
      <c r="F65" s="108"/>
      <c r="G65" s="355">
        <f>Year1!G77+Year2!G77+Year3!G77+Year4!G77+Year5!G77</f>
        <v>0</v>
      </c>
      <c r="H65" s="356"/>
      <c r="I65" s="355">
        <f>Year1!I77+Year2!I77+Year3!I77+Year4!I77+Year5!I77</f>
        <v>0</v>
      </c>
      <c r="J65" s="356"/>
      <c r="K65" s="355">
        <f>Year1!K77+Year2!K77+Year3!K77+Year4!K77+Year5!K77</f>
        <v>0</v>
      </c>
      <c r="L65" s="356"/>
    </row>
    <row r="66" spans="1:12" ht="15">
      <c r="A66" s="455" t="s">
        <v>56</v>
      </c>
      <c r="B66" s="457"/>
      <c r="C66" s="407"/>
      <c r="D66" s="108"/>
      <c r="E66" s="108"/>
      <c r="F66" s="108"/>
      <c r="G66" s="355">
        <f>Year1!G78+Year2!G78+Year3!G78+Year4!G78+Year5!G78</f>
        <v>0</v>
      </c>
      <c r="H66" s="356"/>
      <c r="I66" s="355">
        <f>Year1!I78+Year2!I78+Year3!I78+Year4!I78+Year5!I78</f>
        <v>0</v>
      </c>
      <c r="J66" s="356"/>
      <c r="K66" s="355">
        <f>Year1!K78+Year2!K78+Year3!K78+Year4!K78+Year5!K78</f>
        <v>0</v>
      </c>
      <c r="L66" s="356"/>
    </row>
    <row r="67" spans="1:12" ht="15">
      <c r="A67" s="449" t="s">
        <v>57</v>
      </c>
      <c r="B67" s="450"/>
      <c r="C67" s="408"/>
      <c r="D67" s="108"/>
      <c r="E67" s="108"/>
      <c r="F67" s="108"/>
      <c r="G67" s="355">
        <f>G53+G54+G57+G58+G60+G61+G62+G63+G64+G65+G66</f>
        <v>0</v>
      </c>
      <c r="H67" s="356"/>
      <c r="I67" s="355">
        <f>I53+I54+I57+I58+I60+I61+I62+I63+I64+I65+I66</f>
        <v>0</v>
      </c>
      <c r="J67" s="356"/>
      <c r="K67" s="355">
        <f>K53+K54+K57+K58+K60+K61+K62+K63+K64+K65+K66</f>
        <v>0</v>
      </c>
      <c r="L67" s="356"/>
    </row>
    <row r="68" spans="1:12" ht="15">
      <c r="A68" s="135"/>
      <c r="B68" s="136"/>
      <c r="C68" s="128"/>
      <c r="D68" s="128"/>
      <c r="E68" s="128"/>
      <c r="F68" s="129"/>
      <c r="G68" s="97"/>
      <c r="H68" s="97"/>
      <c r="I68" s="97"/>
      <c r="J68" s="97"/>
      <c r="K68" s="97"/>
      <c r="L68" s="98"/>
    </row>
    <row r="69" spans="1:12" ht="15">
      <c r="A69" s="451" t="s">
        <v>59</v>
      </c>
      <c r="B69" s="452"/>
      <c r="C69" s="172"/>
      <c r="D69" s="173"/>
      <c r="E69" s="173"/>
      <c r="F69" s="174"/>
      <c r="G69" s="357">
        <f>Year1!G81+Year2!G81+Year3!G81+Year4!G81+Year5!G81</f>
        <v>0</v>
      </c>
      <c r="H69" s="356"/>
      <c r="I69" s="355">
        <f>Year1!I81+Year2!I81+Year3!I81+Year4!I81+Year5!I81</f>
        <v>0</v>
      </c>
      <c r="J69" s="356"/>
      <c r="K69" s="355">
        <f>Year1!K81+Year2!K81+Year3!K81+Year4!K81+Year5!K81</f>
        <v>0</v>
      </c>
      <c r="L69" s="356"/>
    </row>
    <row r="70" spans="1:12" ht="15">
      <c r="A70" s="453" t="s">
        <v>61</v>
      </c>
      <c r="B70" s="454"/>
      <c r="C70" s="139"/>
      <c r="D70" s="137"/>
      <c r="E70" s="137"/>
      <c r="F70" s="138"/>
      <c r="G70" s="357">
        <f>G67+G69</f>
        <v>0</v>
      </c>
      <c r="H70" s="356"/>
      <c r="I70" s="355">
        <f>I67+I69</f>
        <v>0</v>
      </c>
      <c r="J70" s="356"/>
      <c r="K70" s="355">
        <f>K67+K69</f>
        <v>0</v>
      </c>
      <c r="L70" s="356"/>
    </row>
    <row r="72" spans="1:12">
      <c r="H72" s="448"/>
      <c r="I72" s="448"/>
    </row>
    <row r="73" spans="1:12">
      <c r="A73" s="448"/>
      <c r="B73" s="448"/>
    </row>
    <row r="74" spans="1:12">
      <c r="C74" s="140"/>
      <c r="D74" s="140"/>
      <c r="E74" s="140"/>
      <c r="F74" s="140"/>
      <c r="G74" s="448"/>
      <c r="H74" s="448"/>
      <c r="I74" s="448"/>
      <c r="J74" s="448"/>
      <c r="K74" s="448"/>
      <c r="L74" s="448"/>
    </row>
    <row r="75" spans="1:12">
      <c r="A75" s="448"/>
      <c r="B75" s="448"/>
      <c r="C75" s="140"/>
      <c r="D75" s="140"/>
      <c r="E75" s="140"/>
      <c r="F75" s="140"/>
      <c r="G75" s="448"/>
      <c r="H75" s="448"/>
      <c r="I75" s="448"/>
      <c r="J75" s="448"/>
      <c r="K75" s="448"/>
      <c r="L75" s="448"/>
    </row>
    <row r="76" spans="1:12">
      <c r="A76" s="448"/>
      <c r="B76" s="448"/>
      <c r="C76" s="140"/>
      <c r="D76" s="140"/>
      <c r="E76" s="140"/>
      <c r="F76" s="140"/>
      <c r="G76" s="448"/>
      <c r="H76" s="448"/>
      <c r="I76" s="448"/>
      <c r="J76" s="448"/>
      <c r="K76" s="448"/>
      <c r="L76" s="448"/>
    </row>
    <row r="77" spans="1:12">
      <c r="A77" s="448"/>
      <c r="B77" s="448"/>
      <c r="C77" s="140"/>
      <c r="D77" s="140"/>
      <c r="E77" s="140"/>
      <c r="F77" s="140"/>
      <c r="G77" s="448"/>
      <c r="H77" s="448"/>
      <c r="I77" s="448"/>
      <c r="J77" s="448"/>
      <c r="K77" s="448"/>
      <c r="L77" s="448"/>
    </row>
    <row r="78" spans="1:12">
      <c r="A78" s="448"/>
      <c r="B78" s="448"/>
      <c r="C78" s="140"/>
      <c r="D78" s="140"/>
      <c r="E78" s="140"/>
      <c r="F78" s="140"/>
      <c r="G78" s="448"/>
      <c r="H78" s="448"/>
      <c r="I78" s="448"/>
      <c r="J78" s="448"/>
      <c r="K78" s="448"/>
      <c r="L78" s="448"/>
    </row>
    <row r="79" spans="1:12">
      <c r="A79" s="448"/>
      <c r="B79" s="448"/>
      <c r="G79" s="448"/>
      <c r="H79" s="448"/>
      <c r="I79" s="448"/>
      <c r="J79" s="448"/>
      <c r="K79" s="448"/>
      <c r="L79" s="448"/>
    </row>
    <row r="80" spans="1:12">
      <c r="A80" s="448"/>
      <c r="B80" s="448"/>
      <c r="G80" s="448"/>
      <c r="H80" s="448"/>
      <c r="I80" s="448"/>
      <c r="J80" s="448"/>
      <c r="K80" s="448"/>
      <c r="L80" s="448"/>
    </row>
    <row r="81" spans="1:12">
      <c r="A81" s="448"/>
      <c r="B81" s="448"/>
      <c r="G81" s="448"/>
      <c r="H81" s="448"/>
      <c r="I81" s="448"/>
      <c r="J81" s="448"/>
      <c r="K81" s="448"/>
      <c r="L81" s="448"/>
    </row>
  </sheetData>
  <sheetProtection algorithmName="SHA-512" hashValue="QeNjByUgBLpR4ifuwcz/JIOa8lwJFNTU3C1amvEuoYEXBbMBQnxMvQsrRC6myDmj+vQ1EeV6V7t1Sz2UHiBs+w==" saltValue="tlq1FOAJWqkPgudjJ+B1Rw==" spinCount="100000" sheet="1" selectLockedCells="1"/>
  <mergeCells count="212">
    <mergeCell ref="A51:B51"/>
    <mergeCell ref="G51:H51"/>
    <mergeCell ref="A52:B52"/>
    <mergeCell ref="G52:H52"/>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 ref="A22:B22"/>
    <mergeCell ref="A23:B23"/>
    <mergeCell ref="G23:H23"/>
    <mergeCell ref="I23:J23"/>
    <mergeCell ref="K23:L23"/>
    <mergeCell ref="A24:B24"/>
    <mergeCell ref="G24:H24"/>
    <mergeCell ref="I24:J24"/>
    <mergeCell ref="K24:L24"/>
    <mergeCell ref="A25:B25"/>
    <mergeCell ref="G25:H25"/>
    <mergeCell ref="I25:J25"/>
    <mergeCell ref="K25:L25"/>
    <mergeCell ref="A26:B26"/>
    <mergeCell ref="G26:H26"/>
    <mergeCell ref="I26:J26"/>
    <mergeCell ref="K26:L26"/>
    <mergeCell ref="A27:B27"/>
    <mergeCell ref="G27:H27"/>
    <mergeCell ref="I27:J27"/>
    <mergeCell ref="K27:L27"/>
    <mergeCell ref="A28:B28"/>
    <mergeCell ref="G28:H28"/>
    <mergeCell ref="I28:J28"/>
    <mergeCell ref="K28:L28"/>
    <mergeCell ref="A29:B29"/>
    <mergeCell ref="G29:H29"/>
    <mergeCell ref="I29:J29"/>
    <mergeCell ref="K29:L29"/>
    <mergeCell ref="A30:B30"/>
    <mergeCell ref="G30:H30"/>
    <mergeCell ref="I30:J30"/>
    <mergeCell ref="K30:L30"/>
    <mergeCell ref="A41:B41"/>
    <mergeCell ref="A42:B42"/>
    <mergeCell ref="G42:H42"/>
    <mergeCell ref="I42:J42"/>
    <mergeCell ref="K42:L42"/>
    <mergeCell ref="A43:B43"/>
    <mergeCell ref="G43:H43"/>
    <mergeCell ref="I43:J43"/>
    <mergeCell ref="K43:L43"/>
    <mergeCell ref="A44:B44"/>
    <mergeCell ref="G44:H44"/>
    <mergeCell ref="I44:J44"/>
    <mergeCell ref="K44:L44"/>
    <mergeCell ref="A45:B45"/>
    <mergeCell ref="G45:H45"/>
    <mergeCell ref="I45:J45"/>
    <mergeCell ref="K45:L45"/>
    <mergeCell ref="A46:B46"/>
    <mergeCell ref="A47:B47"/>
    <mergeCell ref="G47:H47"/>
    <mergeCell ref="I47:J47"/>
    <mergeCell ref="K47:L47"/>
    <mergeCell ref="A48:B48"/>
    <mergeCell ref="G48:H48"/>
    <mergeCell ref="I48:J48"/>
    <mergeCell ref="K48:L48"/>
    <mergeCell ref="A49:B49"/>
    <mergeCell ref="G49:H49"/>
    <mergeCell ref="I49:J49"/>
    <mergeCell ref="K49:L49"/>
    <mergeCell ref="A58:B58"/>
    <mergeCell ref="G58:H58"/>
    <mergeCell ref="I58:J58"/>
    <mergeCell ref="K58:L58"/>
    <mergeCell ref="A59:B59"/>
    <mergeCell ref="A60:B60"/>
    <mergeCell ref="G60:H60"/>
    <mergeCell ref="I60:J60"/>
    <mergeCell ref="K60:L60"/>
    <mergeCell ref="A53:B53"/>
    <mergeCell ref="G53:H53"/>
    <mergeCell ref="I53:J53"/>
    <mergeCell ref="K53:L53"/>
    <mergeCell ref="A54:B54"/>
    <mergeCell ref="G54:H54"/>
    <mergeCell ref="I54:J54"/>
    <mergeCell ref="K54:L54"/>
    <mergeCell ref="A57:B57"/>
    <mergeCell ref="G57:H57"/>
    <mergeCell ref="I57:J57"/>
    <mergeCell ref="K57:L57"/>
    <mergeCell ref="I61:J61"/>
    <mergeCell ref="K61:L61"/>
    <mergeCell ref="A62:B62"/>
    <mergeCell ref="G62:H62"/>
    <mergeCell ref="I62:J62"/>
    <mergeCell ref="K62:L62"/>
    <mergeCell ref="A63:B63"/>
    <mergeCell ref="G63:H63"/>
    <mergeCell ref="I63:J63"/>
    <mergeCell ref="K63:L63"/>
    <mergeCell ref="A61:B61"/>
    <mergeCell ref="G61:H61"/>
    <mergeCell ref="A64:B64"/>
    <mergeCell ref="G64:H64"/>
    <mergeCell ref="I64:J64"/>
    <mergeCell ref="K64:L64"/>
    <mergeCell ref="A65:B65"/>
    <mergeCell ref="G65:H65"/>
    <mergeCell ref="I65:J65"/>
    <mergeCell ref="K65:L65"/>
    <mergeCell ref="A66:B66"/>
    <mergeCell ref="G66:H66"/>
    <mergeCell ref="I66:J66"/>
    <mergeCell ref="K66:L66"/>
    <mergeCell ref="A67:B67"/>
    <mergeCell ref="G67:H67"/>
    <mergeCell ref="I67:J67"/>
    <mergeCell ref="K67:L67"/>
    <mergeCell ref="A69:B69"/>
    <mergeCell ref="G69:H69"/>
    <mergeCell ref="I69:J69"/>
    <mergeCell ref="K69:L69"/>
    <mergeCell ref="A70:B70"/>
    <mergeCell ref="G70:H70"/>
    <mergeCell ref="I70:J70"/>
    <mergeCell ref="K70:L70"/>
    <mergeCell ref="A81:B81"/>
    <mergeCell ref="G81:L81"/>
    <mergeCell ref="A77:B77"/>
    <mergeCell ref="G77:L77"/>
    <mergeCell ref="A78:B78"/>
    <mergeCell ref="G78:L78"/>
    <mergeCell ref="A79:B79"/>
    <mergeCell ref="G79:L79"/>
    <mergeCell ref="H72:I72"/>
    <mergeCell ref="A73:B73"/>
    <mergeCell ref="G74:L74"/>
    <mergeCell ref="A75:B75"/>
    <mergeCell ref="G75:L75"/>
    <mergeCell ref="A76:B76"/>
    <mergeCell ref="G76:L76"/>
    <mergeCell ref="A80:B80"/>
    <mergeCell ref="G80:L80"/>
    <mergeCell ref="A31:B31"/>
    <mergeCell ref="A32:B32"/>
    <mergeCell ref="A33:B33"/>
    <mergeCell ref="A34:B34"/>
    <mergeCell ref="A35:B35"/>
    <mergeCell ref="A37:B37"/>
    <mergeCell ref="A38:B38"/>
    <mergeCell ref="A39:B39"/>
    <mergeCell ref="A40:B40"/>
    <mergeCell ref="A36:B36"/>
    <mergeCell ref="G34:H34"/>
    <mergeCell ref="G37:H37"/>
    <mergeCell ref="G38:H38"/>
    <mergeCell ref="G39:H39"/>
    <mergeCell ref="G40:H40"/>
    <mergeCell ref="I32:J32"/>
    <mergeCell ref="I33:J33"/>
    <mergeCell ref="I34:J34"/>
    <mergeCell ref="I37:J37"/>
    <mergeCell ref="I38:J38"/>
    <mergeCell ref="I39:J39"/>
    <mergeCell ref="I40:J40"/>
    <mergeCell ref="G36:H36"/>
    <mergeCell ref="I36:J36"/>
    <mergeCell ref="K36:L36"/>
    <mergeCell ref="C52:C67"/>
    <mergeCell ref="A50:B50"/>
    <mergeCell ref="G50:H50"/>
    <mergeCell ref="A56:B56"/>
    <mergeCell ref="D21:D22"/>
    <mergeCell ref="E21:E22"/>
    <mergeCell ref="F21:F22"/>
    <mergeCell ref="G55:H55"/>
    <mergeCell ref="G56:H56"/>
    <mergeCell ref="I55:J55"/>
    <mergeCell ref="I56:J56"/>
    <mergeCell ref="K55:L55"/>
    <mergeCell ref="K56:L56"/>
    <mergeCell ref="K32:L32"/>
    <mergeCell ref="K33:L33"/>
    <mergeCell ref="K34:L34"/>
    <mergeCell ref="K37:L37"/>
    <mergeCell ref="K38:L38"/>
    <mergeCell ref="K39:L39"/>
    <mergeCell ref="K40:L40"/>
    <mergeCell ref="A55:B55"/>
    <mergeCell ref="G32:H32"/>
    <mergeCell ref="G33:H33"/>
  </mergeCells>
  <conditionalFormatting sqref="C69:F69">
    <cfRule type="expression" priority="5" stopIfTrue="1">
      <formula>"If(B13 = ""Off Campus"", 26%)"</formula>
    </cfRule>
  </conditionalFormatting>
  <conditionalFormatting sqref="C23:F34 C36:F40">
    <cfRule type="cellIs" dxfId="1" priority="4" operator="greaterThan">
      <formula>0.2</formula>
    </cfRule>
  </conditionalFormatting>
  <conditionalFormatting sqref="C35:F35">
    <cfRule type="cellIs" dxfId="0" priority="1" operator="greaterThan">
      <formula>0.2</formula>
    </cfRule>
  </conditionalFormatting>
  <dataValidations disablePrompts="1" count="1">
    <dataValidation allowBlank="1" showInputMessage="1" showErrorMessage="1" errorTitle="Selection Error" error="Entry must be selected from drop-down list." sqref="J12:K12" xr:uid="{00000000-0002-0000-0500-000000000000}"/>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K22"/>
  <sheetViews>
    <sheetView zoomScale="150" zoomScaleNormal="150" zoomScalePageLayoutView="150" workbookViewId="0">
      <selection activeCell="C10" sqref="C10"/>
    </sheetView>
  </sheetViews>
  <sheetFormatPr defaultColWidth="8.7109375" defaultRowHeight="12.75"/>
  <cols>
    <col min="1" max="1" width="17.28515625" style="36" customWidth="1"/>
    <col min="2" max="2" width="22.85546875" style="36" customWidth="1"/>
    <col min="3" max="3" width="1.5703125" style="36" customWidth="1"/>
    <col min="4" max="4" width="21.140625" style="36" customWidth="1"/>
    <col min="5" max="5" width="25.42578125" style="36" customWidth="1"/>
    <col min="6" max="16384" width="8.7109375" style="36"/>
  </cols>
  <sheetData>
    <row r="1" spans="1:11" ht="15.75">
      <c r="A1" s="60" t="s">
        <v>77</v>
      </c>
    </row>
    <row r="3" spans="1:11" ht="15.75">
      <c r="A3" s="59" t="s">
        <v>78</v>
      </c>
      <c r="B3" s="58"/>
      <c r="C3" s="58"/>
    </row>
    <row r="4" spans="1:11" ht="130.5" customHeight="1">
      <c r="A4" s="493" t="s">
        <v>79</v>
      </c>
      <c r="B4" s="493"/>
      <c r="C4" s="493"/>
      <c r="D4" s="493"/>
      <c r="E4" s="493"/>
    </row>
    <row r="5" spans="1:11" ht="32.25" customHeight="1">
      <c r="A5" s="63"/>
      <c r="B5" s="63"/>
      <c r="C5" s="63"/>
    </row>
    <row r="6" spans="1:11" ht="21" customHeight="1">
      <c r="A6" s="494" t="s">
        <v>80</v>
      </c>
      <c r="B6" s="495"/>
      <c r="C6" s="495"/>
      <c r="D6" s="495"/>
      <c r="E6" s="496"/>
    </row>
    <row r="7" spans="1:11" ht="4.5" customHeight="1">
      <c r="A7" s="65"/>
      <c r="B7" s="56"/>
      <c r="C7" s="56"/>
      <c r="D7" s="56"/>
      <c r="E7" s="66"/>
    </row>
    <row r="8" spans="1:11" ht="30" customHeight="1">
      <c r="A8" s="518" t="s">
        <v>81</v>
      </c>
      <c r="B8" s="519"/>
      <c r="C8" s="56"/>
      <c r="D8" s="520" t="s">
        <v>82</v>
      </c>
      <c r="E8" s="521"/>
    </row>
    <row r="9" spans="1:11" ht="30">
      <c r="A9" s="177" t="s">
        <v>83</v>
      </c>
      <c r="B9" s="178" t="s">
        <v>84</v>
      </c>
      <c r="C9" s="56"/>
      <c r="D9" s="179" t="s">
        <v>83</v>
      </c>
      <c r="E9" s="180" t="s">
        <v>84</v>
      </c>
      <c r="K9" s="62"/>
    </row>
    <row r="10" spans="1:11" ht="53.25" customHeight="1">
      <c r="A10" s="82"/>
      <c r="B10" s="64">
        <f>IF(A10&gt;9,"Total person-months of effort cannot exceed 9 months",A10/9)</f>
        <v>0</v>
      </c>
      <c r="C10" s="67"/>
      <c r="D10" s="82"/>
      <c r="E10" s="64">
        <f>IF(D10&gt;3,"Total person-months of effort cannot exceed 3 months",D10/3)</f>
        <v>0</v>
      </c>
    </row>
    <row r="11" spans="1:11" ht="27.75" customHeight="1">
      <c r="A11" s="506" t="s">
        <v>85</v>
      </c>
      <c r="B11" s="507"/>
      <c r="C11" s="507"/>
      <c r="D11" s="507"/>
      <c r="E11" s="508"/>
    </row>
    <row r="12" spans="1:11" ht="84" customHeight="1">
      <c r="A12" s="512" t="s">
        <v>86</v>
      </c>
      <c r="B12" s="513"/>
      <c r="C12" s="513"/>
      <c r="D12" s="513"/>
      <c r="E12" s="514"/>
    </row>
    <row r="13" spans="1:11" ht="89.25" customHeight="1">
      <c r="A13" s="497" t="s">
        <v>87</v>
      </c>
      <c r="B13" s="498"/>
      <c r="C13" s="498"/>
      <c r="D13" s="498"/>
      <c r="E13" s="499"/>
    </row>
    <row r="16" spans="1:11" ht="24" customHeight="1">
      <c r="A16" s="515" t="s">
        <v>88</v>
      </c>
      <c r="B16" s="516"/>
      <c r="C16" s="516"/>
      <c r="D16" s="516"/>
      <c r="E16" s="517"/>
    </row>
    <row r="17" spans="1:11" ht="4.5" customHeight="1">
      <c r="A17" s="68"/>
      <c r="E17" s="69"/>
    </row>
    <row r="18" spans="1:11" ht="39" customHeight="1">
      <c r="A18" s="509" t="s">
        <v>89</v>
      </c>
      <c r="B18" s="510"/>
      <c r="C18" s="510"/>
      <c r="D18" s="510"/>
      <c r="E18" s="511"/>
    </row>
    <row r="19" spans="1:11" ht="25.5" customHeight="1">
      <c r="A19" s="505" t="s">
        <v>90</v>
      </c>
      <c r="B19" s="505"/>
      <c r="C19" s="505" t="s">
        <v>84</v>
      </c>
      <c r="D19" s="505"/>
      <c r="E19" s="505"/>
    </row>
    <row r="20" spans="1:11" ht="42.75" customHeight="1">
      <c r="A20" s="503"/>
      <c r="B20" s="504"/>
      <c r="C20" s="500">
        <f>IF(A20&gt;12,"Total person-months of effort cannot exceed twelve months",A20/12)</f>
        <v>0</v>
      </c>
      <c r="D20" s="501"/>
      <c r="E20" s="502"/>
      <c r="K20" s="62"/>
    </row>
    <row r="21" spans="1:11" ht="28.5" customHeight="1">
      <c r="A21" s="506" t="s">
        <v>85</v>
      </c>
      <c r="B21" s="507"/>
      <c r="C21" s="507"/>
      <c r="D21" s="507"/>
      <c r="E21" s="508"/>
    </row>
    <row r="22" spans="1:11" ht="117" customHeight="1">
      <c r="A22" s="497" t="s">
        <v>91</v>
      </c>
      <c r="B22" s="498"/>
      <c r="C22" s="498"/>
      <c r="D22" s="498"/>
      <c r="E22" s="499"/>
      <c r="F22" s="57"/>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T76"/>
  <sheetViews>
    <sheetView workbookViewId="0">
      <selection activeCell="B29" sqref="B29"/>
    </sheetView>
  </sheetViews>
  <sheetFormatPr defaultColWidth="8.7109375" defaultRowHeight="12.75"/>
  <cols>
    <col min="1" max="1" width="26.140625" style="112" customWidth="1"/>
    <col min="2" max="2" width="12.28515625" style="112" customWidth="1"/>
    <col min="3" max="3" width="10.42578125" style="112" bestFit="1" customWidth="1"/>
    <col min="4" max="4" width="27.7109375" style="112" customWidth="1"/>
    <col min="5" max="5" width="8.42578125" style="112" customWidth="1"/>
    <col min="6" max="7" width="8" style="112" customWidth="1"/>
    <col min="8" max="8" width="9.140625" style="112" customWidth="1"/>
    <col min="9" max="9" width="10.28515625" style="112" customWidth="1"/>
    <col min="10" max="10" width="6.85546875" style="296" customWidth="1"/>
    <col min="11" max="11" width="8.7109375" style="296"/>
    <col min="12" max="15" width="9.140625" style="296" bestFit="1" customWidth="1"/>
    <col min="16" max="17" width="8.7109375" style="296"/>
    <col min="18" max="19" width="8.7109375" style="112"/>
    <col min="20" max="20" width="10.140625" style="112" bestFit="1" customWidth="1"/>
    <col min="21" max="16384" width="8.7109375" style="112"/>
  </cols>
  <sheetData>
    <row r="1" spans="1:20" ht="15.75">
      <c r="A1" s="181" t="s">
        <v>92</v>
      </c>
    </row>
    <row r="2" spans="1:20" ht="15">
      <c r="A2" s="182"/>
    </row>
    <row r="3" spans="1:20" ht="15.75">
      <c r="A3" s="183" t="s">
        <v>78</v>
      </c>
    </row>
    <row r="4" spans="1:20" ht="15">
      <c r="A4" s="184" t="s">
        <v>93</v>
      </c>
      <c r="B4" s="185"/>
      <c r="C4" s="185"/>
      <c r="D4" s="185"/>
      <c r="E4" s="185"/>
      <c r="F4" s="185"/>
      <c r="G4" s="185"/>
      <c r="H4" s="185"/>
      <c r="I4" s="185"/>
    </row>
    <row r="5" spans="1:20" ht="108" customHeight="1">
      <c r="A5" s="527" t="s">
        <v>94</v>
      </c>
      <c r="B5" s="527"/>
      <c r="C5" s="527"/>
      <c r="D5" s="527"/>
      <c r="E5" s="527"/>
      <c r="F5" s="527"/>
      <c r="G5" s="527"/>
      <c r="H5" s="527"/>
      <c r="I5" s="527"/>
    </row>
    <row r="6" spans="1:20" ht="15">
      <c r="A6" s="182"/>
    </row>
    <row r="8" spans="1:20" ht="13.5" thickBot="1"/>
    <row r="9" spans="1:20" ht="30.75" customHeight="1">
      <c r="A9" s="215" t="s">
        <v>95</v>
      </c>
      <c r="B9" s="220">
        <v>0</v>
      </c>
      <c r="C9" s="216"/>
      <c r="D9" s="216"/>
      <c r="E9" s="522" t="s">
        <v>96</v>
      </c>
      <c r="F9" s="522"/>
      <c r="G9" s="522"/>
      <c r="H9" s="522"/>
      <c r="I9" s="523"/>
      <c r="J9" s="297"/>
      <c r="L9" s="524" t="s">
        <v>97</v>
      </c>
      <c r="M9" s="524"/>
      <c r="N9" s="524"/>
      <c r="O9" s="524"/>
      <c r="P9" s="524"/>
      <c r="R9" s="295"/>
      <c r="S9" s="295"/>
    </row>
    <row r="10" spans="1:20" ht="30" customHeight="1">
      <c r="A10" s="198" t="s">
        <v>98</v>
      </c>
      <c r="B10" s="196">
        <v>0</v>
      </c>
      <c r="C10" s="182"/>
      <c r="D10" s="199" t="s">
        <v>99</v>
      </c>
      <c r="E10" s="186" t="s">
        <v>100</v>
      </c>
      <c r="F10" s="186" t="s">
        <v>101</v>
      </c>
      <c r="G10" s="186" t="s">
        <v>102</v>
      </c>
      <c r="H10" s="186" t="s">
        <v>103</v>
      </c>
      <c r="I10" s="200" t="s">
        <v>104</v>
      </c>
      <c r="J10" s="297"/>
      <c r="L10" s="297" t="s">
        <v>105</v>
      </c>
      <c r="M10" s="297" t="s">
        <v>106</v>
      </c>
      <c r="N10" s="297" t="s">
        <v>107</v>
      </c>
      <c r="O10" s="297" t="s">
        <v>108</v>
      </c>
      <c r="P10" s="297" t="s">
        <v>109</v>
      </c>
      <c r="R10" s="295"/>
      <c r="S10" s="295"/>
    </row>
    <row r="11" spans="1:20" ht="18.75" customHeight="1">
      <c r="A11" s="201" t="s">
        <v>110</v>
      </c>
      <c r="B11" s="197">
        <v>1</v>
      </c>
      <c r="C11" s="182"/>
      <c r="D11" s="187" t="s">
        <v>111</v>
      </c>
      <c r="E11" s="195"/>
      <c r="F11" s="195"/>
      <c r="G11" s="195"/>
      <c r="H11" s="195"/>
      <c r="I11" s="202"/>
      <c r="J11" s="298"/>
      <c r="L11" s="299">
        <f>IF(E14="No",B10,(B10*E13)+B10)</f>
        <v>0</v>
      </c>
      <c r="M11" s="299">
        <f>IF(F14="No",L11,(F13+L11))*B13+(L11*F13+L11)</f>
        <v>0</v>
      </c>
      <c r="N11" s="299">
        <f>IF(AND(F14="No",G14="No"),M11,(G13+M11))*B13+(M11*G13+M11)</f>
        <v>0</v>
      </c>
      <c r="O11" s="299">
        <f>IF(AND(F14="No",G14="No",H14="No"),N11,(H13+N11))*B13+(N11*H13+N11)</f>
        <v>0</v>
      </c>
      <c r="P11" s="299">
        <f>IF(AND(F14="No",G14="No",H14="No",I14="No"),O11,(I13+O11))*B13+(O11*I13+O11)</f>
        <v>0</v>
      </c>
      <c r="R11" s="295"/>
      <c r="S11" s="295"/>
      <c r="T11" s="224"/>
    </row>
    <row r="12" spans="1:20" ht="18.75" customHeight="1">
      <c r="A12" s="201" t="s">
        <v>112</v>
      </c>
      <c r="B12" s="197">
        <v>3</v>
      </c>
      <c r="C12" s="189"/>
      <c r="D12" s="187" t="s">
        <v>113</v>
      </c>
      <c r="E12" s="195"/>
      <c r="F12" s="195"/>
      <c r="G12" s="195"/>
      <c r="H12" s="195"/>
      <c r="I12" s="202"/>
      <c r="L12" s="300" t="str">
        <f>IF(E14="No","","New Salary")</f>
        <v/>
      </c>
      <c r="M12" s="300" t="str">
        <f t="shared" ref="M12:P12" si="0">IF(F14="No","","New Salary")</f>
        <v/>
      </c>
      <c r="N12" s="300" t="str">
        <f t="shared" si="0"/>
        <v/>
      </c>
      <c r="O12" s="300" t="str">
        <f t="shared" si="0"/>
        <v/>
      </c>
      <c r="P12" s="300" t="str">
        <f t="shared" si="0"/>
        <v/>
      </c>
      <c r="R12" s="295"/>
      <c r="S12" s="295"/>
    </row>
    <row r="13" spans="1:20" ht="18.75" customHeight="1">
      <c r="A13" s="203" t="s">
        <v>114</v>
      </c>
      <c r="B13" s="190">
        <v>0.03</v>
      </c>
      <c r="C13" s="189"/>
      <c r="D13" s="191" t="s">
        <v>115</v>
      </c>
      <c r="E13" s="188">
        <f>SUM(E11:E12)</f>
        <v>0</v>
      </c>
      <c r="F13" s="188">
        <f>SUM(F11:F12)</f>
        <v>0</v>
      </c>
      <c r="G13" s="188">
        <f>SUM(G11:G12)</f>
        <v>0</v>
      </c>
      <c r="H13" s="188">
        <f>SUM(H11:H12)</f>
        <v>0</v>
      </c>
      <c r="I13" s="204">
        <f>SUM(I11:I12)</f>
        <v>0</v>
      </c>
      <c r="R13" s="295"/>
      <c r="S13" s="295"/>
    </row>
    <row r="14" spans="1:20" ht="18.75" customHeight="1">
      <c r="A14" s="205"/>
      <c r="B14" s="206"/>
      <c r="C14" s="182"/>
      <c r="D14" s="182"/>
      <c r="E14" s="217" t="str">
        <f>IF(AND(E11="",E12=""),"No","Yes")</f>
        <v>No</v>
      </c>
      <c r="F14" s="217" t="str">
        <f>IF(AND(F11="",F12=""),"No","Yes")</f>
        <v>No</v>
      </c>
      <c r="G14" s="217" t="str">
        <f>IF(AND(G11="",G12=""),"No","Yes")</f>
        <v>No</v>
      </c>
      <c r="H14" s="217" t="str">
        <f>IF(AND(H11="",H12=""),"No","Yes")</f>
        <v>No</v>
      </c>
      <c r="I14" s="218" t="str">
        <f>IF(AND(I11="",I12=""),"No","Yes")</f>
        <v>No</v>
      </c>
      <c r="L14" s="301"/>
      <c r="R14" s="295"/>
      <c r="S14" s="295"/>
    </row>
    <row r="15" spans="1:20" ht="23.25" customHeight="1">
      <c r="A15" s="207"/>
      <c r="B15" s="182"/>
      <c r="C15" s="182"/>
      <c r="D15" s="182"/>
      <c r="E15" s="182"/>
      <c r="F15" s="182"/>
      <c r="G15" s="182"/>
      <c r="H15" s="182"/>
      <c r="I15" s="208"/>
      <c r="R15" s="295"/>
      <c r="S15" s="295"/>
    </row>
    <row r="16" spans="1:20" ht="30" customHeight="1">
      <c r="A16" s="525" t="s">
        <v>116</v>
      </c>
      <c r="B16" s="526"/>
      <c r="C16" s="182"/>
      <c r="D16" s="182"/>
      <c r="E16" s="182"/>
      <c r="F16" s="182"/>
      <c r="G16" s="182"/>
      <c r="H16" s="182"/>
      <c r="I16" s="208"/>
      <c r="R16" s="295"/>
      <c r="S16" s="295"/>
    </row>
    <row r="17" spans="1:19" ht="20.25" customHeight="1">
      <c r="A17" s="209" t="s">
        <v>117</v>
      </c>
      <c r="B17" s="192">
        <f>L11</f>
        <v>0</v>
      </c>
      <c r="C17" s="182"/>
      <c r="D17" s="182"/>
      <c r="E17" s="182"/>
      <c r="F17" s="182"/>
      <c r="G17" s="182"/>
      <c r="H17" s="182"/>
      <c r="I17" s="208"/>
      <c r="L17" s="296" t="e">
        <f>B17/B17</f>
        <v>#DIV/0!</v>
      </c>
      <c r="R17" s="295"/>
      <c r="S17" s="295"/>
    </row>
    <row r="18" spans="1:19" ht="18.75" customHeight="1">
      <c r="A18" s="209" t="s">
        <v>118</v>
      </c>
      <c r="B18" s="192">
        <f>IF(M12="New Salary",M11,L11*B13+L11)</f>
        <v>0</v>
      </c>
      <c r="C18" s="182"/>
      <c r="D18" s="182"/>
      <c r="E18" s="182"/>
      <c r="F18" s="182"/>
      <c r="G18" s="182"/>
      <c r="H18" s="182"/>
      <c r="I18" s="208"/>
      <c r="L18" s="296" t="e">
        <f>B18/B17</f>
        <v>#DIV/0!</v>
      </c>
      <c r="R18" s="295"/>
      <c r="S18" s="295"/>
    </row>
    <row r="19" spans="1:19" ht="18.75" customHeight="1">
      <c r="A19" s="209" t="s">
        <v>119</v>
      </c>
      <c r="B19" s="192">
        <f>IF(N12="New Salary",N11,B18*B13+B18)</f>
        <v>0</v>
      </c>
      <c r="C19" s="189"/>
      <c r="D19" s="219" t="s">
        <v>120</v>
      </c>
      <c r="E19" s="219"/>
      <c r="F19" s="219"/>
      <c r="G19" s="219"/>
      <c r="H19" s="182"/>
      <c r="I19" s="208"/>
      <c r="L19" s="296" t="e">
        <f>B19/B18</f>
        <v>#DIV/0!</v>
      </c>
      <c r="R19" s="295"/>
      <c r="S19" s="295"/>
    </row>
    <row r="20" spans="1:19" ht="18.75" customHeight="1">
      <c r="A20" s="209" t="s">
        <v>121</v>
      </c>
      <c r="B20" s="192">
        <f>IF(O12="New Salary",O11,B19*B13+B19)</f>
        <v>0</v>
      </c>
      <c r="C20" s="189"/>
      <c r="D20" s="217">
        <f>B12-B11</f>
        <v>2</v>
      </c>
      <c r="E20" s="219"/>
      <c r="F20" s="219"/>
      <c r="G20" s="219"/>
      <c r="H20" s="182"/>
      <c r="I20" s="208"/>
      <c r="L20" s="296" t="e">
        <f>B20/B19</f>
        <v>#DIV/0!</v>
      </c>
    </row>
    <row r="21" spans="1:19" ht="18.75" customHeight="1" thickBot="1">
      <c r="A21" s="210" t="s">
        <v>122</v>
      </c>
      <c r="B21" s="211">
        <f>IF(P12="New Salary",P11,B20*B13+B20)</f>
        <v>0</v>
      </c>
      <c r="C21" s="212"/>
      <c r="D21" s="213"/>
      <c r="E21" s="213"/>
      <c r="F21" s="213"/>
      <c r="G21" s="213"/>
      <c r="H21" s="213"/>
      <c r="I21" s="214"/>
      <c r="L21" s="296" t="e">
        <f>B21/B20</f>
        <v>#DIV/0!</v>
      </c>
    </row>
    <row r="22" spans="1:19" ht="18.75" customHeight="1">
      <c r="C22" s="189"/>
      <c r="D22" s="182"/>
      <c r="E22" s="182"/>
      <c r="F22" s="182"/>
      <c r="G22" s="182"/>
      <c r="H22" s="182"/>
      <c r="I22" s="182"/>
    </row>
    <row r="23" spans="1:19" ht="18.75" customHeight="1">
      <c r="C23" s="189"/>
      <c r="D23" s="182"/>
      <c r="E23" s="182"/>
      <c r="F23" s="182"/>
      <c r="G23" s="182"/>
      <c r="H23" s="182"/>
      <c r="I23" s="182"/>
    </row>
    <row r="24" spans="1:19" ht="18.75" customHeight="1" thickBot="1"/>
    <row r="25" spans="1:19" ht="29.25" customHeight="1">
      <c r="A25" s="215" t="s">
        <v>123</v>
      </c>
      <c r="B25" s="220">
        <v>0</v>
      </c>
      <c r="C25" s="216"/>
      <c r="D25" s="216"/>
      <c r="E25" s="522" t="s">
        <v>96</v>
      </c>
      <c r="F25" s="522"/>
      <c r="G25" s="522"/>
      <c r="H25" s="522"/>
      <c r="I25" s="523"/>
      <c r="J25" s="297"/>
      <c r="L25" s="524" t="s">
        <v>97</v>
      </c>
      <c r="M25" s="524"/>
      <c r="N25" s="524"/>
      <c r="O25" s="524"/>
      <c r="P25" s="524"/>
      <c r="R25" s="295"/>
    </row>
    <row r="26" spans="1:19" ht="35.25" customHeight="1">
      <c r="A26" s="198" t="s">
        <v>98</v>
      </c>
      <c r="B26" s="196">
        <v>0</v>
      </c>
      <c r="C26" s="182"/>
      <c r="D26" s="199" t="s">
        <v>99</v>
      </c>
      <c r="E26" s="186" t="s">
        <v>100</v>
      </c>
      <c r="F26" s="186" t="s">
        <v>101</v>
      </c>
      <c r="G26" s="186" t="s">
        <v>102</v>
      </c>
      <c r="H26" s="186" t="s">
        <v>103</v>
      </c>
      <c r="I26" s="200" t="s">
        <v>104</v>
      </c>
      <c r="J26" s="297"/>
      <c r="L26" s="297" t="s">
        <v>105</v>
      </c>
      <c r="M26" s="297" t="s">
        <v>106</v>
      </c>
      <c r="N26" s="297" t="s">
        <v>107</v>
      </c>
      <c r="O26" s="297" t="s">
        <v>108</v>
      </c>
      <c r="P26" s="297" t="s">
        <v>109</v>
      </c>
      <c r="R26" s="295"/>
    </row>
    <row r="27" spans="1:19" ht="18.75" customHeight="1">
      <c r="A27" s="201" t="s">
        <v>110</v>
      </c>
      <c r="B27" s="197"/>
      <c r="C27" s="182"/>
      <c r="D27" s="187" t="s">
        <v>111</v>
      </c>
      <c r="E27" s="195"/>
      <c r="F27" s="195"/>
      <c r="G27" s="195"/>
      <c r="H27" s="195"/>
      <c r="I27" s="202"/>
      <c r="J27" s="298"/>
      <c r="L27" s="299">
        <f>IF(E30="No",B26,(B26*E29)+B26)</f>
        <v>0</v>
      </c>
      <c r="M27" s="299">
        <f>IF(F30="No",L27,(F29+L27))*B29+(L27*F29+L27)</f>
        <v>0</v>
      </c>
      <c r="N27" s="299">
        <f>IF(AND(F30="No",G30="No"),M27,(G29+M27))*B29+(M27*G29+M27)</f>
        <v>0</v>
      </c>
      <c r="O27" s="299">
        <f>IF(AND(F30="No",G30="No",H30="No"),N27,(H29+N27))*B29+(N27*H29+N27)</f>
        <v>0</v>
      </c>
      <c r="P27" s="299">
        <f>IF(AND(F30="No",G30="No",H30="No",I30="No"),O27,(I29+O27))*B29+(O27*I29+O27)</f>
        <v>0</v>
      </c>
      <c r="R27" s="295"/>
    </row>
    <row r="28" spans="1:19" ht="18.75" customHeight="1">
      <c r="A28" s="201" t="s">
        <v>112</v>
      </c>
      <c r="B28" s="197"/>
      <c r="C28" s="189"/>
      <c r="D28" s="187" t="s">
        <v>113</v>
      </c>
      <c r="E28" s="195"/>
      <c r="F28" s="195"/>
      <c r="G28" s="195"/>
      <c r="H28" s="195"/>
      <c r="I28" s="202"/>
      <c r="L28" s="300" t="str">
        <f>IF(E30="No","","New Salary")</f>
        <v/>
      </c>
      <c r="M28" s="300" t="str">
        <f t="shared" ref="M28" si="1">IF(F30="No","","New Salary")</f>
        <v/>
      </c>
      <c r="N28" s="300" t="str">
        <f t="shared" ref="N28" si="2">IF(G30="No","","New Salary")</f>
        <v/>
      </c>
      <c r="O28" s="300" t="str">
        <f t="shared" ref="O28" si="3">IF(H30="No","","New Salary")</f>
        <v/>
      </c>
      <c r="P28" s="300" t="str">
        <f t="shared" ref="P28" si="4">IF(I30="No","","New Salary")</f>
        <v/>
      </c>
      <c r="R28" s="295"/>
    </row>
    <row r="29" spans="1:19" ht="18.75" customHeight="1">
      <c r="A29" s="203" t="s">
        <v>114</v>
      </c>
      <c r="B29" s="190">
        <v>0.03</v>
      </c>
      <c r="C29" s="189"/>
      <c r="D29" s="191" t="s">
        <v>115</v>
      </c>
      <c r="E29" s="188">
        <f>SUM(E27:E28)</f>
        <v>0</v>
      </c>
      <c r="F29" s="188">
        <f>SUM(F27:F28)</f>
        <v>0</v>
      </c>
      <c r="G29" s="188">
        <f>SUM(G27:G28)</f>
        <v>0</v>
      </c>
      <c r="H29" s="188">
        <f>SUM(H27:H28)</f>
        <v>0</v>
      </c>
      <c r="I29" s="204">
        <f>SUM(I27:I28)</f>
        <v>0</v>
      </c>
      <c r="R29" s="295"/>
    </row>
    <row r="30" spans="1:19" ht="18.75" customHeight="1">
      <c r="A30" s="205"/>
      <c r="B30" s="206"/>
      <c r="C30" s="182"/>
      <c r="D30" s="182"/>
      <c r="E30" s="217" t="str">
        <f>IF(AND(E27="",E28=""),"No","Yes")</f>
        <v>No</v>
      </c>
      <c r="F30" s="217" t="str">
        <f>IF(AND(F27="",F28=""),"No","Yes")</f>
        <v>No</v>
      </c>
      <c r="G30" s="217" t="str">
        <f>IF(AND(G27="",G28=""),"No","Yes")</f>
        <v>No</v>
      </c>
      <c r="H30" s="217" t="str">
        <f>IF(AND(H27="",H28=""),"No","Yes")</f>
        <v>No</v>
      </c>
      <c r="I30" s="218" t="str">
        <f>IF(AND(I27="",I28=""),"No","Yes")</f>
        <v>No</v>
      </c>
      <c r="L30" s="301"/>
      <c r="R30" s="295"/>
    </row>
    <row r="31" spans="1:19" ht="18.75" customHeight="1">
      <c r="A31" s="207"/>
      <c r="B31" s="182"/>
      <c r="C31" s="182"/>
      <c r="D31" s="182"/>
      <c r="E31" s="182"/>
      <c r="F31" s="182"/>
      <c r="G31" s="182"/>
      <c r="H31" s="182"/>
      <c r="I31" s="208"/>
      <c r="R31" s="295"/>
    </row>
    <row r="32" spans="1:19" ht="30.75" customHeight="1">
      <c r="A32" s="525" t="s">
        <v>116</v>
      </c>
      <c r="B32" s="526"/>
      <c r="C32" s="182"/>
      <c r="D32" s="182"/>
      <c r="E32" s="182"/>
      <c r="F32" s="182"/>
      <c r="G32" s="182"/>
      <c r="H32" s="182"/>
      <c r="I32" s="208"/>
      <c r="R32" s="295"/>
    </row>
    <row r="33" spans="1:18" ht="18.75" customHeight="1">
      <c r="A33" s="209" t="s">
        <v>117</v>
      </c>
      <c r="B33" s="192">
        <f>L27</f>
        <v>0</v>
      </c>
      <c r="C33" s="182"/>
      <c r="D33" s="182"/>
      <c r="E33" s="182"/>
      <c r="F33" s="182"/>
      <c r="G33" s="182"/>
      <c r="H33" s="182"/>
      <c r="I33" s="208"/>
      <c r="L33" s="296" t="e">
        <f>B33/B33</f>
        <v>#DIV/0!</v>
      </c>
      <c r="R33" s="295"/>
    </row>
    <row r="34" spans="1:18" ht="18.75" customHeight="1">
      <c r="A34" s="209" t="s">
        <v>118</v>
      </c>
      <c r="B34" s="192">
        <f>IF(M28="New Salary",M27,L27*B29+L27)</f>
        <v>0</v>
      </c>
      <c r="C34" s="182"/>
      <c r="D34" s="182"/>
      <c r="E34" s="182"/>
      <c r="F34" s="182"/>
      <c r="G34" s="182"/>
      <c r="H34" s="182"/>
      <c r="I34" s="208"/>
      <c r="L34" s="296" t="e">
        <f>B34/B33</f>
        <v>#DIV/0!</v>
      </c>
      <c r="R34" s="295"/>
    </row>
    <row r="35" spans="1:18" ht="18.75" customHeight="1">
      <c r="A35" s="209" t="s">
        <v>119</v>
      </c>
      <c r="B35" s="192">
        <f>IF(N28="New Salary",N27,B34*B29+B34)</f>
        <v>0</v>
      </c>
      <c r="C35" s="189"/>
      <c r="D35" s="219" t="s">
        <v>120</v>
      </c>
      <c r="E35" s="219"/>
      <c r="F35" s="219"/>
      <c r="G35" s="219"/>
      <c r="H35" s="182"/>
      <c r="I35" s="208"/>
      <c r="L35" s="296" t="e">
        <f>B35/B34</f>
        <v>#DIV/0!</v>
      </c>
      <c r="R35" s="295"/>
    </row>
    <row r="36" spans="1:18" ht="18.75" customHeight="1">
      <c r="A36" s="209" t="s">
        <v>121</v>
      </c>
      <c r="B36" s="192">
        <f>IF(O28="New Salary",O27,B35*B29+B35)</f>
        <v>0</v>
      </c>
      <c r="C36" s="189"/>
      <c r="D36" s="217">
        <f>B28-B27</f>
        <v>0</v>
      </c>
      <c r="E36" s="219"/>
      <c r="F36" s="219"/>
      <c r="G36" s="219"/>
      <c r="H36" s="182"/>
      <c r="I36" s="208"/>
      <c r="L36" s="296" t="e">
        <f>B36/B35</f>
        <v>#DIV/0!</v>
      </c>
      <c r="R36" s="295"/>
    </row>
    <row r="37" spans="1:18" ht="18.75" customHeight="1" thickBot="1">
      <c r="A37" s="210" t="s">
        <v>122</v>
      </c>
      <c r="B37" s="211">
        <f>IF(P28="New Salary",P27,B36*B29+B36)</f>
        <v>0</v>
      </c>
      <c r="C37" s="212"/>
      <c r="D37" s="213"/>
      <c r="E37" s="213"/>
      <c r="F37" s="213"/>
      <c r="G37" s="213"/>
      <c r="H37" s="213"/>
      <c r="I37" s="214"/>
      <c r="L37" s="296" t="e">
        <f>B37/B36</f>
        <v>#DIV/0!</v>
      </c>
      <c r="R37" s="295"/>
    </row>
    <row r="38" spans="1:18" ht="15">
      <c r="C38" s="189"/>
      <c r="D38" s="182"/>
      <c r="E38" s="182"/>
      <c r="F38" s="182"/>
      <c r="G38" s="182"/>
      <c r="H38" s="182"/>
      <c r="I38" s="182"/>
      <c r="R38" s="295"/>
    </row>
    <row r="39" spans="1:18" ht="15">
      <c r="C39" s="189"/>
      <c r="D39" s="182"/>
      <c r="E39" s="182"/>
      <c r="F39" s="182"/>
      <c r="G39" s="182"/>
      <c r="H39" s="182"/>
      <c r="I39" s="182"/>
      <c r="R39" s="295"/>
    </row>
    <row r="40" spans="1:18" ht="15">
      <c r="C40" s="189"/>
      <c r="D40" s="182"/>
      <c r="E40" s="182"/>
      <c r="F40" s="182"/>
      <c r="G40" s="182"/>
      <c r="H40" s="182"/>
      <c r="I40" s="182"/>
      <c r="R40" s="295"/>
    </row>
    <row r="41" spans="1:18" ht="13.5" thickBot="1">
      <c r="R41" s="295"/>
    </row>
    <row r="42" spans="1:18" ht="33.75" customHeight="1">
      <c r="A42" s="215" t="s">
        <v>124</v>
      </c>
      <c r="B42" s="220">
        <v>0</v>
      </c>
      <c r="C42" s="216"/>
      <c r="D42" s="216"/>
      <c r="E42" s="522" t="s">
        <v>96</v>
      </c>
      <c r="F42" s="522"/>
      <c r="G42" s="522"/>
      <c r="H42" s="522"/>
      <c r="I42" s="523"/>
      <c r="J42" s="297"/>
      <c r="L42" s="524" t="s">
        <v>97</v>
      </c>
      <c r="M42" s="524"/>
      <c r="N42" s="524"/>
      <c r="O42" s="524"/>
      <c r="P42" s="524"/>
      <c r="R42" s="295"/>
    </row>
    <row r="43" spans="1:18" ht="34.5" customHeight="1">
      <c r="A43" s="198" t="s">
        <v>98</v>
      </c>
      <c r="B43" s="196">
        <v>0</v>
      </c>
      <c r="C43" s="182"/>
      <c r="D43" s="199" t="s">
        <v>99</v>
      </c>
      <c r="E43" s="186" t="s">
        <v>100</v>
      </c>
      <c r="F43" s="186" t="s">
        <v>101</v>
      </c>
      <c r="G43" s="186" t="s">
        <v>102</v>
      </c>
      <c r="H43" s="186" t="s">
        <v>103</v>
      </c>
      <c r="I43" s="200" t="s">
        <v>104</v>
      </c>
      <c r="J43" s="297"/>
      <c r="L43" s="297" t="s">
        <v>105</v>
      </c>
      <c r="M43" s="297" t="s">
        <v>106</v>
      </c>
      <c r="N43" s="297" t="s">
        <v>107</v>
      </c>
      <c r="O43" s="297" t="s">
        <v>108</v>
      </c>
      <c r="P43" s="297" t="s">
        <v>109</v>
      </c>
      <c r="R43" s="295"/>
    </row>
    <row r="44" spans="1:18" ht="18.75" customHeight="1">
      <c r="A44" s="201" t="s">
        <v>110</v>
      </c>
      <c r="B44" s="197"/>
      <c r="C44" s="182"/>
      <c r="D44" s="187" t="s">
        <v>111</v>
      </c>
      <c r="E44" s="195"/>
      <c r="F44" s="195"/>
      <c r="G44" s="195"/>
      <c r="H44" s="195"/>
      <c r="I44" s="202"/>
      <c r="J44" s="298"/>
      <c r="L44" s="299">
        <f>IF(E47="No",B43,(B43*E46)+B43)</f>
        <v>0</v>
      </c>
      <c r="M44" s="299">
        <f>IF(F47="No",L44,(F46+L44))*B46+(L44*F46+L44)</f>
        <v>0</v>
      </c>
      <c r="N44" s="299">
        <f>IF(AND(F47="No",G47="No"),M44,(G46+M44))*B46+(M44*G46+M44)</f>
        <v>0</v>
      </c>
      <c r="O44" s="299">
        <f>IF(AND(F47="No",G47="No",H47="No"),N44,(H46+N44))*B46+(N44*H46+N44)</f>
        <v>0</v>
      </c>
      <c r="P44" s="299">
        <f>IF(AND(F47="No",G47="No",H47="No",I47="No"),O44,(I46+O44))*B46+(O44*I46+O44)</f>
        <v>0</v>
      </c>
      <c r="R44" s="295"/>
    </row>
    <row r="45" spans="1:18" ht="18.75" customHeight="1">
      <c r="A45" s="201" t="s">
        <v>112</v>
      </c>
      <c r="B45" s="197"/>
      <c r="C45" s="189"/>
      <c r="D45" s="187" t="s">
        <v>113</v>
      </c>
      <c r="E45" s="195"/>
      <c r="F45" s="195"/>
      <c r="G45" s="195"/>
      <c r="H45" s="195"/>
      <c r="I45" s="202"/>
      <c r="L45" s="300" t="str">
        <f>IF(E47="No","","New Salary")</f>
        <v/>
      </c>
      <c r="M45" s="300" t="str">
        <f t="shared" ref="M45" si="5">IF(F47="No","","New Salary")</f>
        <v/>
      </c>
      <c r="N45" s="300" t="str">
        <f t="shared" ref="N45" si="6">IF(G47="No","","New Salary")</f>
        <v/>
      </c>
      <c r="O45" s="300" t="str">
        <f t="shared" ref="O45" si="7">IF(H47="No","","New Salary")</f>
        <v/>
      </c>
      <c r="P45" s="300" t="str">
        <f t="shared" ref="P45" si="8">IF(I47="No","","New Salary")</f>
        <v/>
      </c>
      <c r="R45" s="295"/>
    </row>
    <row r="46" spans="1:18" ht="15" customHeight="1">
      <c r="A46" s="203" t="s">
        <v>114</v>
      </c>
      <c r="B46" s="190">
        <v>0.03</v>
      </c>
      <c r="C46" s="189"/>
      <c r="D46" s="191" t="s">
        <v>115</v>
      </c>
      <c r="E46" s="188">
        <f>SUM(E44:E45)</f>
        <v>0</v>
      </c>
      <c r="F46" s="188">
        <f>SUM(F44:F45)</f>
        <v>0</v>
      </c>
      <c r="G46" s="188">
        <f>SUM(G44:G45)</f>
        <v>0</v>
      </c>
      <c r="H46" s="188">
        <f>SUM(H44:H45)</f>
        <v>0</v>
      </c>
      <c r="I46" s="204">
        <f>SUM(I44:I45)</f>
        <v>0</v>
      </c>
      <c r="R46" s="295"/>
    </row>
    <row r="47" spans="1:18" ht="15" customHeight="1">
      <c r="A47" s="205"/>
      <c r="B47" s="206"/>
      <c r="C47" s="182"/>
      <c r="D47" s="182"/>
      <c r="E47" s="217" t="str">
        <f>IF(AND(E44="",E45=""),"No","Yes")</f>
        <v>No</v>
      </c>
      <c r="F47" s="217" t="str">
        <f>IF(AND(F44="",F45=""),"No","Yes")</f>
        <v>No</v>
      </c>
      <c r="G47" s="217" t="str">
        <f>IF(AND(G44="",G45=""),"No","Yes")</f>
        <v>No</v>
      </c>
      <c r="H47" s="217" t="str">
        <f>IF(AND(H44="",H45=""),"No","Yes")</f>
        <v>No</v>
      </c>
      <c r="I47" s="218" t="str">
        <f>IF(AND(I44="",I45=""),"No","Yes")</f>
        <v>No</v>
      </c>
      <c r="L47" s="301"/>
      <c r="R47" s="295"/>
    </row>
    <row r="48" spans="1:18" ht="15" customHeight="1">
      <c r="A48" s="207"/>
      <c r="B48" s="182"/>
      <c r="C48" s="182"/>
      <c r="D48" s="182"/>
      <c r="E48" s="182"/>
      <c r="F48" s="182"/>
      <c r="G48" s="182"/>
      <c r="H48" s="182"/>
      <c r="I48" s="208"/>
      <c r="R48" s="295"/>
    </row>
    <row r="49" spans="1:18" ht="32.25" customHeight="1">
      <c r="A49" s="525" t="s">
        <v>116</v>
      </c>
      <c r="B49" s="526"/>
      <c r="C49" s="182"/>
      <c r="D49" s="182"/>
      <c r="E49" s="182"/>
      <c r="F49" s="182"/>
      <c r="G49" s="182"/>
      <c r="H49" s="182"/>
      <c r="I49" s="208"/>
      <c r="R49" s="295"/>
    </row>
    <row r="50" spans="1:18" ht="22.5" customHeight="1">
      <c r="A50" s="209" t="s">
        <v>117</v>
      </c>
      <c r="B50" s="192">
        <f>L44</f>
        <v>0</v>
      </c>
      <c r="C50" s="182"/>
      <c r="D50" s="182"/>
      <c r="E50" s="182"/>
      <c r="F50" s="182"/>
      <c r="G50" s="182"/>
      <c r="H50" s="182"/>
      <c r="I50" s="208"/>
      <c r="L50" s="296" t="e">
        <f>B50/B50</f>
        <v>#DIV/0!</v>
      </c>
      <c r="R50" s="295"/>
    </row>
    <row r="51" spans="1:18" ht="22.5" customHeight="1">
      <c r="A51" s="209" t="s">
        <v>118</v>
      </c>
      <c r="B51" s="192">
        <f>IF(M45="New Salary",M44,L44*B46+L44)</f>
        <v>0</v>
      </c>
      <c r="C51" s="182"/>
      <c r="D51" s="182"/>
      <c r="E51" s="182"/>
      <c r="F51" s="182"/>
      <c r="G51" s="182"/>
      <c r="H51" s="182"/>
      <c r="I51" s="208"/>
      <c r="L51" s="296" t="e">
        <f>B51/B50</f>
        <v>#DIV/0!</v>
      </c>
      <c r="R51" s="295"/>
    </row>
    <row r="52" spans="1:18" ht="22.5" customHeight="1">
      <c r="A52" s="209" t="s">
        <v>119</v>
      </c>
      <c r="B52" s="192">
        <f>IF(N45="New Salary",N44,B51*B46+B51)</f>
        <v>0</v>
      </c>
      <c r="C52" s="189"/>
      <c r="D52" s="219" t="s">
        <v>120</v>
      </c>
      <c r="E52" s="219"/>
      <c r="F52" s="219"/>
      <c r="G52" s="219"/>
      <c r="H52" s="182"/>
      <c r="I52" s="208"/>
      <c r="L52" s="296" t="e">
        <f>B52/B51</f>
        <v>#DIV/0!</v>
      </c>
      <c r="R52" s="295"/>
    </row>
    <row r="53" spans="1:18" ht="22.5" customHeight="1">
      <c r="A53" s="209" t="s">
        <v>121</v>
      </c>
      <c r="B53" s="192">
        <f>IF(O45="New Salary",O44,B52*B46+B52)</f>
        <v>0</v>
      </c>
      <c r="C53" s="189"/>
      <c r="D53" s="217">
        <f>B45-B44</f>
        <v>0</v>
      </c>
      <c r="E53" s="219"/>
      <c r="F53" s="219"/>
      <c r="G53" s="219"/>
      <c r="H53" s="182"/>
      <c r="I53" s="208"/>
      <c r="L53" s="296" t="e">
        <f>B53/B52</f>
        <v>#DIV/0!</v>
      </c>
      <c r="R53" s="295"/>
    </row>
    <row r="54" spans="1:18" ht="22.5" customHeight="1" thickBot="1">
      <c r="A54" s="210" t="s">
        <v>122</v>
      </c>
      <c r="B54" s="211">
        <f>IF(P45="New Salary",P44,B53*B46+B53)</f>
        <v>0</v>
      </c>
      <c r="C54" s="212"/>
      <c r="D54" s="213"/>
      <c r="E54" s="213"/>
      <c r="F54" s="213"/>
      <c r="G54" s="213"/>
      <c r="H54" s="213"/>
      <c r="I54" s="214"/>
      <c r="L54" s="296" t="e">
        <f>B54/B53</f>
        <v>#DIV/0!</v>
      </c>
      <c r="R54" s="295"/>
    </row>
    <row r="55" spans="1:18" ht="15" customHeight="1">
      <c r="C55" s="189"/>
      <c r="D55" s="182"/>
      <c r="E55" s="182"/>
      <c r="F55" s="182"/>
      <c r="G55" s="182"/>
      <c r="H55" s="182"/>
      <c r="I55" s="182"/>
      <c r="R55" s="295"/>
    </row>
    <row r="56" spans="1:18" ht="15">
      <c r="C56" s="189"/>
      <c r="D56" s="182"/>
      <c r="E56" s="182"/>
      <c r="F56" s="182"/>
      <c r="G56" s="182"/>
      <c r="H56" s="182"/>
      <c r="I56" s="182"/>
      <c r="R56" s="295"/>
    </row>
    <row r="57" spans="1:18" ht="15">
      <c r="C57" s="189"/>
      <c r="D57" s="182"/>
      <c r="E57" s="182"/>
      <c r="F57" s="182"/>
      <c r="G57" s="182"/>
      <c r="H57" s="182"/>
      <c r="I57" s="182"/>
      <c r="R57" s="295"/>
    </row>
    <row r="58" spans="1:18" ht="15.75" thickBot="1">
      <c r="C58" s="189"/>
      <c r="D58" s="182"/>
      <c r="E58" s="182"/>
      <c r="F58" s="182"/>
      <c r="G58" s="182"/>
      <c r="H58" s="182"/>
      <c r="I58" s="182"/>
      <c r="R58" s="295"/>
    </row>
    <row r="59" spans="1:18" ht="30" customHeight="1">
      <c r="A59" s="223" t="s">
        <v>125</v>
      </c>
      <c r="B59" s="220"/>
      <c r="C59" s="216"/>
      <c r="D59" s="216"/>
      <c r="E59" s="522" t="s">
        <v>96</v>
      </c>
      <c r="F59" s="522"/>
      <c r="G59" s="522"/>
      <c r="H59" s="522"/>
      <c r="I59" s="523"/>
      <c r="J59" s="297"/>
      <c r="L59" s="524" t="s">
        <v>97</v>
      </c>
      <c r="M59" s="524"/>
      <c r="N59" s="524"/>
      <c r="O59" s="524"/>
      <c r="P59" s="524"/>
      <c r="R59" s="295"/>
    </row>
    <row r="60" spans="1:18" ht="30.75">
      <c r="A60" s="222" t="s">
        <v>98</v>
      </c>
      <c r="B60" s="196"/>
      <c r="C60" s="182"/>
      <c r="D60" s="199" t="s">
        <v>99</v>
      </c>
      <c r="E60" s="186" t="s">
        <v>100</v>
      </c>
      <c r="F60" s="186" t="s">
        <v>101</v>
      </c>
      <c r="G60" s="186" t="s">
        <v>102</v>
      </c>
      <c r="H60" s="186" t="s">
        <v>103</v>
      </c>
      <c r="I60" s="200" t="s">
        <v>104</v>
      </c>
      <c r="J60" s="297"/>
      <c r="L60" s="297" t="s">
        <v>105</v>
      </c>
      <c r="M60" s="297" t="s">
        <v>106</v>
      </c>
      <c r="N60" s="297" t="s">
        <v>107</v>
      </c>
      <c r="O60" s="297" t="s">
        <v>108</v>
      </c>
      <c r="P60" s="297" t="s">
        <v>109</v>
      </c>
      <c r="R60" s="295"/>
    </row>
    <row r="61" spans="1:18" ht="15">
      <c r="A61" s="201" t="s">
        <v>110</v>
      </c>
      <c r="B61" s="197"/>
      <c r="C61" s="182"/>
      <c r="D61" s="187" t="s">
        <v>111</v>
      </c>
      <c r="E61" s="195"/>
      <c r="F61" s="195"/>
      <c r="G61" s="195"/>
      <c r="H61" s="195"/>
      <c r="I61" s="202"/>
      <c r="J61" s="298"/>
      <c r="L61" s="299">
        <f>IF(E64="No",B60,(B60*E63)+B60)</f>
        <v>0</v>
      </c>
      <c r="M61" s="299">
        <f>IF(F64="No",L61,(F63+L61))*B63+(L61*F63+L61)</f>
        <v>0</v>
      </c>
      <c r="N61" s="299">
        <f>IF(AND(F64="No",G64="No"),M61,(G63+M61))*B63+(M61*G63+M61)</f>
        <v>0</v>
      </c>
      <c r="O61" s="299">
        <f>IF(AND(F64="No",G64="No",H64="No"),N61,(H63+N61))*B63+(N61*H63+N61)</f>
        <v>0</v>
      </c>
      <c r="P61" s="299">
        <f>IF(AND(F64="No",G64="No",H64="No",I64="No"),O61,(I63+O61))*B63+(O61*I63+O61)</f>
        <v>0</v>
      </c>
      <c r="R61" s="295"/>
    </row>
    <row r="62" spans="1:18" ht="15">
      <c r="A62" s="201" t="s">
        <v>112</v>
      </c>
      <c r="B62" s="197"/>
      <c r="C62" s="189"/>
      <c r="D62" s="187" t="s">
        <v>113</v>
      </c>
      <c r="E62" s="195"/>
      <c r="F62" s="195"/>
      <c r="G62" s="195"/>
      <c r="H62" s="195"/>
      <c r="I62" s="202"/>
      <c r="L62" s="300" t="str">
        <f>IF(E64="No","","New Salary")</f>
        <v/>
      </c>
      <c r="M62" s="300" t="str">
        <f t="shared" ref="M62" si="9">IF(F64="No","","New Salary")</f>
        <v/>
      </c>
      <c r="N62" s="300" t="str">
        <f t="shared" ref="N62" si="10">IF(G64="No","","New Salary")</f>
        <v/>
      </c>
      <c r="O62" s="300" t="str">
        <f t="shared" ref="O62" si="11">IF(H64="No","","New Salary")</f>
        <v/>
      </c>
      <c r="P62" s="300" t="str">
        <f t="shared" ref="P62" si="12">IF(I64="No","","New Salary")</f>
        <v/>
      </c>
      <c r="R62" s="295"/>
    </row>
    <row r="63" spans="1:18" ht="15">
      <c r="A63" s="203" t="s">
        <v>114</v>
      </c>
      <c r="B63" s="190">
        <v>0.03</v>
      </c>
      <c r="C63" s="189"/>
      <c r="D63" s="191" t="s">
        <v>115</v>
      </c>
      <c r="E63" s="188">
        <f>SUM(E61:E62)</f>
        <v>0</v>
      </c>
      <c r="F63" s="188">
        <f>SUM(F61:F62)</f>
        <v>0</v>
      </c>
      <c r="G63" s="188">
        <f>SUM(G61:G62)</f>
        <v>0</v>
      </c>
      <c r="H63" s="188">
        <f>SUM(H61:H62)</f>
        <v>0</v>
      </c>
      <c r="I63" s="204">
        <f>SUM(I61:I62)</f>
        <v>0</v>
      </c>
      <c r="R63" s="295"/>
    </row>
    <row r="64" spans="1:18" ht="15">
      <c r="A64" s="205"/>
      <c r="B64" s="206"/>
      <c r="C64" s="182"/>
      <c r="D64" s="182"/>
      <c r="E64" s="217" t="str">
        <f>IF(AND(E61="",E62=""),"No","Yes")</f>
        <v>No</v>
      </c>
      <c r="F64" s="217" t="str">
        <f>IF(AND(F61="",F62=""),"No","Yes")</f>
        <v>No</v>
      </c>
      <c r="G64" s="217" t="str">
        <f>IF(AND(G61="",G62=""),"No","Yes")</f>
        <v>No</v>
      </c>
      <c r="H64" s="217" t="str">
        <f>IF(AND(H61="",H62=""),"No","Yes")</f>
        <v>No</v>
      </c>
      <c r="I64" s="218" t="str">
        <f>IF(AND(I61="",I62=""),"No","Yes")</f>
        <v>No</v>
      </c>
      <c r="L64" s="301"/>
      <c r="R64" s="295"/>
    </row>
    <row r="65" spans="1:18" ht="15">
      <c r="A65" s="207"/>
      <c r="B65" s="182"/>
      <c r="C65" s="182"/>
      <c r="D65" s="182"/>
      <c r="E65" s="182"/>
      <c r="F65" s="182"/>
      <c r="G65" s="182"/>
      <c r="H65" s="182"/>
      <c r="I65" s="208"/>
      <c r="R65" s="295"/>
    </row>
    <row r="66" spans="1:18" ht="30.75" customHeight="1">
      <c r="A66" s="525" t="s">
        <v>116</v>
      </c>
      <c r="B66" s="526"/>
      <c r="C66" s="182"/>
      <c r="D66" s="182"/>
      <c r="E66" s="182"/>
      <c r="F66" s="182"/>
      <c r="G66" s="182"/>
      <c r="H66" s="182"/>
      <c r="I66" s="208"/>
      <c r="R66" s="295"/>
    </row>
    <row r="67" spans="1:18" ht="15">
      <c r="A67" s="209" t="s">
        <v>117</v>
      </c>
      <c r="B67" s="192">
        <f>L61</f>
        <v>0</v>
      </c>
      <c r="C67" s="182"/>
      <c r="D67" s="182"/>
      <c r="E67" s="182"/>
      <c r="F67" s="182"/>
      <c r="G67" s="182"/>
      <c r="H67" s="182"/>
      <c r="I67" s="208"/>
      <c r="L67" s="296" t="e">
        <f>B67/B67</f>
        <v>#DIV/0!</v>
      </c>
      <c r="R67" s="295"/>
    </row>
    <row r="68" spans="1:18" ht="15">
      <c r="A68" s="209" t="s">
        <v>118</v>
      </c>
      <c r="B68" s="192">
        <f>IF(M62="New Salary",M61,L61*B63+L61)</f>
        <v>0</v>
      </c>
      <c r="C68" s="182"/>
      <c r="D68" s="182"/>
      <c r="E68" s="182"/>
      <c r="F68" s="182"/>
      <c r="G68" s="182"/>
      <c r="H68" s="182"/>
      <c r="I68" s="208"/>
      <c r="L68" s="296" t="e">
        <f>B68/B67</f>
        <v>#DIV/0!</v>
      </c>
      <c r="R68" s="295"/>
    </row>
    <row r="69" spans="1:18" ht="15">
      <c r="A69" s="209" t="s">
        <v>119</v>
      </c>
      <c r="B69" s="192">
        <f>IF(N62="New Salary",N61,B68*B63+B68)</f>
        <v>0</v>
      </c>
      <c r="C69" s="189"/>
      <c r="D69" s="219" t="s">
        <v>120</v>
      </c>
      <c r="E69" s="219"/>
      <c r="F69" s="219"/>
      <c r="G69" s="219"/>
      <c r="H69" s="182"/>
      <c r="I69" s="208"/>
      <c r="L69" s="296" t="e">
        <f>B69/B68</f>
        <v>#DIV/0!</v>
      </c>
      <c r="R69" s="295"/>
    </row>
    <row r="70" spans="1:18" ht="15">
      <c r="A70" s="209" t="s">
        <v>121</v>
      </c>
      <c r="B70" s="192">
        <f>IF(O62="New Salary",O61,B69*B63+B69)</f>
        <v>0</v>
      </c>
      <c r="C70" s="189"/>
      <c r="D70" s="217">
        <f>B62-B61</f>
        <v>0</v>
      </c>
      <c r="E70" s="219"/>
      <c r="F70" s="219"/>
      <c r="G70" s="219"/>
      <c r="H70" s="182"/>
      <c r="I70" s="208"/>
      <c r="L70" s="296" t="e">
        <f>B70/B69</f>
        <v>#DIV/0!</v>
      </c>
    </row>
    <row r="71" spans="1:18" ht="15.75" thickBot="1">
      <c r="A71" s="210" t="s">
        <v>122</v>
      </c>
      <c r="B71" s="211">
        <f>IF(P62="New Salary",P61,B70*B63+B70)</f>
        <v>0</v>
      </c>
      <c r="C71" s="212"/>
      <c r="D71" s="213"/>
      <c r="E71" s="213"/>
      <c r="F71" s="213"/>
      <c r="G71" s="213"/>
      <c r="H71" s="213"/>
      <c r="I71" s="214"/>
      <c r="L71" s="296" t="e">
        <f>B71/B70</f>
        <v>#DIV/0!</v>
      </c>
    </row>
    <row r="72" spans="1:18" ht="15">
      <c r="C72" s="189"/>
      <c r="D72" s="182"/>
      <c r="E72" s="182"/>
      <c r="F72" s="182"/>
      <c r="G72" s="182"/>
      <c r="H72" s="182"/>
      <c r="I72" s="182"/>
    </row>
    <row r="73" spans="1:18" ht="15">
      <c r="C73" s="189"/>
      <c r="D73" s="182"/>
      <c r="E73" s="182"/>
      <c r="F73" s="182"/>
      <c r="G73" s="182"/>
      <c r="H73" s="182"/>
      <c r="I73" s="182"/>
    </row>
    <row r="74" spans="1:18" ht="15">
      <c r="A74" s="193" t="s">
        <v>126</v>
      </c>
      <c r="B74" s="182"/>
      <c r="C74" s="189"/>
      <c r="D74" s="182"/>
      <c r="E74" s="182"/>
      <c r="F74" s="182"/>
      <c r="G74" s="182"/>
      <c r="H74" s="182"/>
      <c r="I74" s="182"/>
    </row>
    <row r="75" spans="1:18">
      <c r="A75" s="194" t="s">
        <v>127</v>
      </c>
      <c r="B75" s="194"/>
    </row>
    <row r="76" spans="1:18">
      <c r="A76" s="194" t="s">
        <v>128</v>
      </c>
    </row>
  </sheetData>
  <sheetProtection selectLockedCells="1"/>
  <mergeCells count="13">
    <mergeCell ref="A16:B16"/>
    <mergeCell ref="A5:I5"/>
    <mergeCell ref="E25:I25"/>
    <mergeCell ref="L25:P25"/>
    <mergeCell ref="A32:B32"/>
    <mergeCell ref="E9:I9"/>
    <mergeCell ref="L9:P9"/>
    <mergeCell ref="E59:I59"/>
    <mergeCell ref="L59:P59"/>
    <mergeCell ref="A66:B66"/>
    <mergeCell ref="E42:I42"/>
    <mergeCell ref="L42:P42"/>
    <mergeCell ref="A49:B49"/>
  </mergeCells>
  <pageMargins left="0.7" right="0.7" top="0.75" bottom="0.75" header="0.3" footer="0.3"/>
  <pageSetup scale="73" orientation="portrait" r:id="rId1"/>
  <ignoredErrors>
    <ignoredError sqref="L33 L34:L37 L50:L54 L67:L71 L17:L2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E28"/>
  <sheetViews>
    <sheetView workbookViewId="0"/>
  </sheetViews>
  <sheetFormatPr defaultColWidth="8.7109375" defaultRowHeight="12.75"/>
  <cols>
    <col min="1" max="1" width="10.85546875" style="228" bestFit="1" customWidth="1"/>
    <col min="2" max="2" width="8.7109375" style="228"/>
    <col min="3" max="3" width="11" style="228" bestFit="1" customWidth="1"/>
    <col min="4" max="4" width="8.7109375" style="228"/>
    <col min="5" max="5" width="25.5703125" style="228" bestFit="1" customWidth="1"/>
    <col min="6" max="7" width="8.7109375" style="228"/>
    <col min="8" max="8" width="21" style="228" bestFit="1" customWidth="1"/>
    <col min="9" max="16384" width="8.7109375" style="228"/>
  </cols>
  <sheetData>
    <row r="2" spans="1:5">
      <c r="A2" s="229" t="s">
        <v>129</v>
      </c>
      <c r="B2" s="229"/>
      <c r="C2" s="229" t="s">
        <v>130</v>
      </c>
      <c r="D2" s="229"/>
      <c r="E2" s="229" t="s">
        <v>131</v>
      </c>
    </row>
    <row r="3" spans="1:5">
      <c r="A3" s="229" t="s">
        <v>132</v>
      </c>
      <c r="B3" s="229"/>
      <c r="C3" s="229" t="s">
        <v>133</v>
      </c>
      <c r="D3" s="229"/>
      <c r="E3" s="229" t="s">
        <v>134</v>
      </c>
    </row>
    <row r="4" spans="1:5">
      <c r="A4" s="229" t="s">
        <v>19</v>
      </c>
      <c r="B4" s="229"/>
      <c r="C4" s="229" t="s">
        <v>19</v>
      </c>
      <c r="D4" s="229"/>
      <c r="E4" s="229" t="s">
        <v>135</v>
      </c>
    </row>
    <row r="5" spans="1:5">
      <c r="A5" s="229" t="s">
        <v>6</v>
      </c>
      <c r="B5" s="229"/>
      <c r="C5" s="229" t="s">
        <v>6</v>
      </c>
      <c r="D5" s="229"/>
      <c r="E5" s="229" t="s">
        <v>136</v>
      </c>
    </row>
    <row r="6" spans="1:5">
      <c r="A6" s="229" t="s">
        <v>137</v>
      </c>
      <c r="B6" s="229"/>
      <c r="C6" s="229" t="s">
        <v>138</v>
      </c>
      <c r="D6" s="229"/>
      <c r="E6" s="229" t="s">
        <v>139</v>
      </c>
    </row>
    <row r="7" spans="1:5">
      <c r="A7" s="229" t="s">
        <v>140</v>
      </c>
      <c r="B7" s="229"/>
      <c r="C7" s="229" t="s">
        <v>141</v>
      </c>
      <c r="D7" s="229"/>
      <c r="E7" s="229" t="s">
        <v>142</v>
      </c>
    </row>
    <row r="8" spans="1:5">
      <c r="A8" s="229" t="s">
        <v>6</v>
      </c>
      <c r="B8" s="229"/>
      <c r="C8" s="229" t="s">
        <v>6</v>
      </c>
      <c r="D8" s="229"/>
      <c r="E8" s="229" t="s">
        <v>143</v>
      </c>
    </row>
    <row r="9" spans="1:5">
      <c r="A9" s="229"/>
      <c r="B9" s="229"/>
      <c r="C9" s="229"/>
      <c r="D9" s="229"/>
      <c r="E9" s="229" t="s">
        <v>144</v>
      </c>
    </row>
    <row r="10" spans="1:5">
      <c r="A10" s="229"/>
      <c r="B10" s="229"/>
      <c r="C10" s="229"/>
      <c r="D10" s="229"/>
      <c r="E10" s="229" t="s">
        <v>145</v>
      </c>
    </row>
    <row r="11" spans="1:5">
      <c r="A11" s="229" t="s">
        <v>146</v>
      </c>
      <c r="B11" s="229"/>
      <c r="C11" s="229"/>
      <c r="D11" s="229"/>
      <c r="E11" s="229" t="s">
        <v>147</v>
      </c>
    </row>
    <row r="12" spans="1:5">
      <c r="A12" s="229" t="s">
        <v>148</v>
      </c>
      <c r="B12" s="229"/>
      <c r="C12" s="229"/>
      <c r="D12" s="229"/>
      <c r="E12" s="229" t="s">
        <v>149</v>
      </c>
    </row>
    <row r="13" spans="1:5">
      <c r="A13" s="229" t="s">
        <v>150</v>
      </c>
      <c r="B13" s="229"/>
      <c r="C13" s="229"/>
      <c r="D13" s="229"/>
      <c r="E13" s="229" t="s">
        <v>151</v>
      </c>
    </row>
    <row r="14" spans="1:5">
      <c r="A14" s="229" t="s">
        <v>152</v>
      </c>
      <c r="B14" s="229"/>
      <c r="C14" s="229"/>
      <c r="D14" s="229"/>
      <c r="E14" s="229" t="s">
        <v>153</v>
      </c>
    </row>
    <row r="15" spans="1:5">
      <c r="A15" s="229"/>
      <c r="B15" s="229"/>
      <c r="C15" s="229"/>
      <c r="D15" s="229"/>
      <c r="E15" s="229" t="s">
        <v>154</v>
      </c>
    </row>
    <row r="16" spans="1:5">
      <c r="A16" s="229"/>
      <c r="B16" s="229"/>
      <c r="C16" s="229"/>
      <c r="D16" s="229"/>
      <c r="E16" s="229" t="s">
        <v>155</v>
      </c>
    </row>
    <row r="17" spans="1:5">
      <c r="A17" s="229" t="s">
        <v>148</v>
      </c>
      <c r="B17" s="229"/>
      <c r="C17" s="229"/>
      <c r="D17" s="229"/>
      <c r="E17" s="229" t="s">
        <v>156</v>
      </c>
    </row>
    <row r="18" spans="1:5">
      <c r="A18" s="229" t="s">
        <v>150</v>
      </c>
      <c r="B18" s="229"/>
      <c r="C18" s="229"/>
      <c r="D18" s="229"/>
      <c r="E18" s="229" t="s">
        <v>157</v>
      </c>
    </row>
    <row r="19" spans="1:5">
      <c r="A19" s="229" t="s">
        <v>152</v>
      </c>
      <c r="B19" s="229"/>
      <c r="C19" s="229"/>
      <c r="D19" s="229"/>
      <c r="E19" s="229" t="s">
        <v>158</v>
      </c>
    </row>
    <row r="20" spans="1:5">
      <c r="A20" s="229"/>
      <c r="B20" s="229"/>
      <c r="C20" s="229"/>
      <c r="D20" s="229"/>
      <c r="E20" s="229" t="s">
        <v>159</v>
      </c>
    </row>
    <row r="21" spans="1:5">
      <c r="A21" s="229"/>
      <c r="B21" s="229"/>
      <c r="C21" s="229"/>
      <c r="D21" s="229"/>
      <c r="E21" s="229" t="s">
        <v>160</v>
      </c>
    </row>
    <row r="22" spans="1:5">
      <c r="A22" s="229"/>
      <c r="B22" s="229"/>
      <c r="C22" s="229"/>
      <c r="D22" s="229"/>
      <c r="E22" s="229" t="s">
        <v>161</v>
      </c>
    </row>
    <row r="23" spans="1:5">
      <c r="A23" s="229"/>
      <c r="B23" s="229"/>
      <c r="C23" s="229"/>
      <c r="D23" s="229"/>
      <c r="E23" s="229" t="s">
        <v>162</v>
      </c>
    </row>
    <row r="24" spans="1:5">
      <c r="A24" s="229"/>
      <c r="B24" s="229"/>
      <c r="C24" s="229"/>
      <c r="D24" s="229"/>
      <c r="E24" s="229" t="s">
        <v>163</v>
      </c>
    </row>
    <row r="25" spans="1:5">
      <c r="A25" s="229"/>
      <c r="B25" s="229"/>
      <c r="C25" s="229"/>
      <c r="D25" s="229"/>
      <c r="E25" s="229" t="s">
        <v>164</v>
      </c>
    </row>
    <row r="26" spans="1:5">
      <c r="A26" s="229"/>
      <c r="B26" s="229"/>
      <c r="C26" s="229"/>
      <c r="D26" s="229"/>
      <c r="E26" s="229" t="s">
        <v>165</v>
      </c>
    </row>
    <row r="27" spans="1:5">
      <c r="A27" s="229"/>
      <c r="B27" s="229"/>
      <c r="C27" s="229"/>
      <c r="D27" s="229"/>
      <c r="E27" s="229" t="s">
        <v>4</v>
      </c>
    </row>
    <row r="28" spans="1:5">
      <c r="E28" s="2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subject/>
  <dc:creator>Katie Stores_Mod</dc:creator>
  <cp:keywords/>
  <dc:description>Modification, per WVU requirements, of LSU budget sheets. Telephonic approval received from LSU sponsored programs office to use the on-line templates.</dc:description>
  <cp:lastModifiedBy>Erica Bentley</cp:lastModifiedBy>
  <cp:revision/>
  <dcterms:created xsi:type="dcterms:W3CDTF">1999-02-04T15:36:47Z</dcterms:created>
  <dcterms:modified xsi:type="dcterms:W3CDTF">2023-10-30T20:33:59Z</dcterms:modified>
  <cp:category/>
  <cp:contentStatus/>
</cp:coreProperties>
</file>