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autoCompressPictures="0"/>
  <mc:AlternateContent xmlns:mc="http://schemas.openxmlformats.org/markup-compatibility/2006">
    <mc:Choice Requires="x15">
      <x15ac:absPath xmlns:x15ac="http://schemas.microsoft.com/office/spreadsheetml/2010/11/ac" url="C:\Users\mejeffers\Dropbox\ECAS Research Office\Resources and Data\Budget Template\"/>
    </mc:Choice>
  </mc:AlternateContent>
  <bookViews>
    <workbookView xWindow="14940" yWindow="1740" windowWidth="25605" windowHeight="16065" tabRatio="624"/>
  </bookViews>
  <sheets>
    <sheet name="Year1" sheetId="36" r:id="rId1"/>
    <sheet name="Year2" sheetId="38" r:id="rId2"/>
    <sheet name="Year3" sheetId="39" r:id="rId3"/>
    <sheet name="Year4" sheetId="40" r:id="rId4"/>
    <sheet name="Year5" sheetId="41" r:id="rId5"/>
    <sheet name="Cumulative" sheetId="42" r:id="rId6"/>
    <sheet name="Salary Adjustment" sheetId="44" r:id="rId7"/>
    <sheet name="Resource 1_% Effort Calculator" sheetId="43" r:id="rId8"/>
    <sheet name="Drop-Downs" sheetId="37" state="hidden" r:id="rId9"/>
  </sheets>
  <externalReferences>
    <externalReference r:id="rId10"/>
  </externalReferences>
  <definedNames>
    <definedName name="ECASDept">'Drop-Downs'!$E$3:$E$27</definedName>
    <definedName name="LimitsFandA" localSheetId="7">'[1]Drop-Downs'!$C$6:$C$7</definedName>
    <definedName name="LimitsFandA">'Drop-Downs'!$C$6:$C$7</definedName>
    <definedName name="LocationDropDown" localSheetId="7">'[1]Drop-Downs'!$A$6:$A$7</definedName>
    <definedName name="LocationDropDown">'Drop-Downs'!$A$6:$A$7</definedName>
    <definedName name="OtherCostShareYr1">Year1!$K$23:$L$54</definedName>
    <definedName name="_xlnm.Print_Area" localSheetId="5">Cumulative!$A$1:$L$56</definedName>
    <definedName name="_xlnm.Print_Area" localSheetId="7">'Resource 1_% Effort Calculator'!$A$1:$E$22</definedName>
    <definedName name="_xlnm.Print_Area" localSheetId="6">'Salary Adjustment'!$A$1:$I$76</definedName>
    <definedName name="_xlnm.Print_Area" localSheetId="0">Year1!$A$1:$L$67</definedName>
    <definedName name="_xlnm.Print_Area" localSheetId="1">Year2!$A$1:$L$67</definedName>
    <definedName name="_xlnm.Print_Area" localSheetId="2">Year3!$A$1:$L$67</definedName>
    <definedName name="_xlnm.Print_Area" localSheetId="3">Year4!$A$1:$L$67</definedName>
    <definedName name="_xlnm.Print_Area" localSheetId="4">Year5!$A$1:$L$68</definedName>
    <definedName name="PurposeDropDown" localSheetId="7">'[1]Drop-Downs'!$A$2:$A$4</definedName>
    <definedName name="PurposeDropDown">'Drop-Downs'!$A$2:$A$4</definedName>
    <definedName name="RequestedFundsYr1">Year1!$G$23:$H$54</definedName>
    <definedName name="Senior_Personnel" localSheetId="1">Year2!$A$23:$B$30</definedName>
    <definedName name="WVUCostShareYr1">Year1!$I$23:$J$54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34" i="41" l="1"/>
  <c r="G33" i="41"/>
  <c r="G32" i="41"/>
  <c r="G34" i="40"/>
  <c r="G39" i="40"/>
  <c r="G33" i="40"/>
  <c r="G38" i="40"/>
  <c r="H14" i="44"/>
  <c r="O12" i="44"/>
  <c r="G14" i="44"/>
  <c r="N12" i="44"/>
  <c r="F14" i="44"/>
  <c r="M12" i="44"/>
  <c r="E14" i="44"/>
  <c r="L11" i="44"/>
  <c r="B18" i="44"/>
  <c r="B19" i="44"/>
  <c r="B20" i="44"/>
  <c r="D23" i="40"/>
  <c r="G23" i="40"/>
  <c r="H30" i="44"/>
  <c r="O28" i="44"/>
  <c r="G30" i="44"/>
  <c r="N28" i="44"/>
  <c r="F30" i="44"/>
  <c r="M28" i="44"/>
  <c r="E30" i="44"/>
  <c r="L27" i="44"/>
  <c r="B34" i="44"/>
  <c r="B35" i="44"/>
  <c r="B36" i="44"/>
  <c r="D24" i="40"/>
  <c r="G24" i="40"/>
  <c r="H47" i="44"/>
  <c r="O45" i="44"/>
  <c r="G47" i="44"/>
  <c r="N45" i="44"/>
  <c r="F47" i="44"/>
  <c r="M45" i="44"/>
  <c r="E47" i="44"/>
  <c r="L44" i="44"/>
  <c r="B51" i="44"/>
  <c r="B52" i="44"/>
  <c r="B53" i="44"/>
  <c r="D25" i="40"/>
  <c r="G25" i="40"/>
  <c r="G26" i="40"/>
  <c r="G27" i="40"/>
  <c r="G28" i="40"/>
  <c r="G29" i="40"/>
  <c r="G30" i="40"/>
  <c r="G32" i="40"/>
  <c r="G35" i="40"/>
  <c r="G37" i="40"/>
  <c r="G40" i="40"/>
  <c r="G45" i="40"/>
  <c r="G52" i="40"/>
  <c r="G34" i="39"/>
  <c r="G33" i="39"/>
  <c r="G32" i="39"/>
  <c r="G34" i="38"/>
  <c r="G39" i="38"/>
  <c r="G33" i="38"/>
  <c r="G38" i="38"/>
  <c r="G32" i="38"/>
  <c r="G32" i="36"/>
  <c r="G32" i="42"/>
  <c r="C54" i="36"/>
  <c r="D70" i="44"/>
  <c r="I64" i="44"/>
  <c r="H64" i="44"/>
  <c r="O62" i="44"/>
  <c r="G64" i="44"/>
  <c r="N62" i="44"/>
  <c r="F64" i="44"/>
  <c r="E64" i="44"/>
  <c r="L61" i="44"/>
  <c r="F63" i="44"/>
  <c r="M61" i="44"/>
  <c r="G63" i="44"/>
  <c r="N61" i="44"/>
  <c r="M62" i="44"/>
  <c r="B68" i="44"/>
  <c r="L62" i="44"/>
  <c r="I63" i="44"/>
  <c r="H63" i="44"/>
  <c r="E63" i="44"/>
  <c r="P62" i="44"/>
  <c r="B42" i="44"/>
  <c r="B25" i="44"/>
  <c r="B9" i="44"/>
  <c r="D53" i="44"/>
  <c r="I47" i="44"/>
  <c r="P45" i="44"/>
  <c r="F46" i="44"/>
  <c r="M44" i="44"/>
  <c r="D25" i="38"/>
  <c r="G25" i="38"/>
  <c r="I46" i="44"/>
  <c r="H46" i="44"/>
  <c r="G46" i="44"/>
  <c r="E46" i="44"/>
  <c r="D36" i="44"/>
  <c r="I30" i="44"/>
  <c r="P28" i="44"/>
  <c r="L28" i="44"/>
  <c r="I29" i="44"/>
  <c r="H29" i="44"/>
  <c r="G29" i="44"/>
  <c r="F29" i="44"/>
  <c r="E29" i="44"/>
  <c r="B67" i="44"/>
  <c r="D24" i="38"/>
  <c r="G24" i="38"/>
  <c r="M27" i="44"/>
  <c r="N27" i="44"/>
  <c r="B50" i="44"/>
  <c r="D25" i="36"/>
  <c r="G25" i="36"/>
  <c r="G26" i="38"/>
  <c r="G27" i="38"/>
  <c r="G28" i="38"/>
  <c r="G29" i="38"/>
  <c r="G30" i="38"/>
  <c r="G26" i="39"/>
  <c r="G27" i="39"/>
  <c r="G28" i="39"/>
  <c r="G29" i="39"/>
  <c r="G30" i="39"/>
  <c r="G26" i="41"/>
  <c r="G27" i="41"/>
  <c r="G28" i="41"/>
  <c r="G29" i="41"/>
  <c r="G30" i="41"/>
  <c r="E13" i="44"/>
  <c r="I14" i="44"/>
  <c r="P12" i="44"/>
  <c r="G13" i="44"/>
  <c r="H13" i="44"/>
  <c r="I13" i="44"/>
  <c r="F13" i="44"/>
  <c r="B33" i="44"/>
  <c r="D24" i="36"/>
  <c r="G24" i="36"/>
  <c r="M11" i="44"/>
  <c r="L12" i="44"/>
  <c r="D20" i="44"/>
  <c r="B17" i="44"/>
  <c r="D23" i="36"/>
  <c r="G23" i="36"/>
  <c r="A28" i="42"/>
  <c r="A29" i="42"/>
  <c r="A30" i="42"/>
  <c r="A28" i="41"/>
  <c r="A29" i="41"/>
  <c r="A30" i="41"/>
  <c r="A28" i="40"/>
  <c r="A29" i="40"/>
  <c r="A30" i="40"/>
  <c r="A28" i="39"/>
  <c r="A29" i="39"/>
  <c r="A30" i="39"/>
  <c r="A28" i="38"/>
  <c r="A29" i="38"/>
  <c r="A30" i="38"/>
  <c r="G34" i="36"/>
  <c r="G26" i="36"/>
  <c r="G27" i="36"/>
  <c r="G28" i="36"/>
  <c r="G29" i="36"/>
  <c r="G30" i="36"/>
  <c r="G33" i="36"/>
  <c r="G35" i="36"/>
  <c r="G29" i="42"/>
  <c r="G28" i="42"/>
  <c r="G27" i="42"/>
  <c r="G26" i="42"/>
  <c r="A26" i="42"/>
  <c r="A27" i="42"/>
  <c r="A26" i="41"/>
  <c r="A27" i="41"/>
  <c r="A26" i="40"/>
  <c r="A27" i="40"/>
  <c r="A26" i="39"/>
  <c r="A27" i="39"/>
  <c r="A27" i="38"/>
  <c r="A26" i="38"/>
  <c r="A25" i="42"/>
  <c r="A24" i="42"/>
  <c r="A25" i="41"/>
  <c r="A24" i="41"/>
  <c r="A25" i="40"/>
  <c r="A24" i="40"/>
  <c r="A25" i="39"/>
  <c r="A24" i="39"/>
  <c r="A25" i="38"/>
  <c r="A24" i="38"/>
  <c r="G45" i="36"/>
  <c r="G45" i="38"/>
  <c r="G45" i="39"/>
  <c r="G45" i="41"/>
  <c r="G45" i="42"/>
  <c r="G61" i="38"/>
  <c r="E10" i="43"/>
  <c r="B10" i="43"/>
  <c r="C20" i="43"/>
  <c r="G38" i="39"/>
  <c r="K9" i="36"/>
  <c r="K9" i="39"/>
  <c r="K8" i="36"/>
  <c r="K8" i="41"/>
  <c r="G30" i="42"/>
  <c r="G13" i="42"/>
  <c r="G12" i="42"/>
  <c r="B17" i="42"/>
  <c r="B16" i="42"/>
  <c r="B15" i="42"/>
  <c r="B13" i="42"/>
  <c r="B12" i="42"/>
  <c r="G13" i="41"/>
  <c r="G12" i="41"/>
  <c r="B55" i="41"/>
  <c r="B12" i="41"/>
  <c r="B13" i="41"/>
  <c r="C54" i="41"/>
  <c r="G54" i="41"/>
  <c r="G38" i="41"/>
  <c r="B21" i="44"/>
  <c r="D23" i="41"/>
  <c r="G23" i="41"/>
  <c r="B37" i="44"/>
  <c r="D24" i="41"/>
  <c r="G24" i="41"/>
  <c r="B54" i="44"/>
  <c r="D25" i="41"/>
  <c r="G25" i="41"/>
  <c r="G35" i="41"/>
  <c r="G37" i="41"/>
  <c r="G39" i="41"/>
  <c r="G40" i="41"/>
  <c r="G52" i="41"/>
  <c r="G56" i="41"/>
  <c r="B17" i="41"/>
  <c r="B16" i="41"/>
  <c r="B15" i="41"/>
  <c r="G13" i="40"/>
  <c r="G12" i="40"/>
  <c r="B55" i="40"/>
  <c r="B12" i="40"/>
  <c r="B13" i="40"/>
  <c r="C54" i="40"/>
  <c r="G54" i="40"/>
  <c r="B17" i="40"/>
  <c r="B16" i="40"/>
  <c r="B15" i="40"/>
  <c r="G13" i="39"/>
  <c r="G12" i="39"/>
  <c r="B12" i="39"/>
  <c r="B13" i="39"/>
  <c r="C54" i="39"/>
  <c r="B17" i="39"/>
  <c r="B16" i="39"/>
  <c r="B15" i="39"/>
  <c r="G13" i="38"/>
  <c r="G12" i="38"/>
  <c r="B55" i="38"/>
  <c r="B12" i="38"/>
  <c r="B13" i="38"/>
  <c r="C54" i="38"/>
  <c r="G54" i="38"/>
  <c r="B17" i="38"/>
  <c r="B16" i="38"/>
  <c r="B15" i="38"/>
  <c r="K7" i="36"/>
  <c r="K7" i="41"/>
  <c r="K7" i="42"/>
  <c r="G67" i="41"/>
  <c r="G66" i="41"/>
  <c r="G65" i="41"/>
  <c r="G64" i="41"/>
  <c r="A67" i="41"/>
  <c r="A66" i="41"/>
  <c r="A65" i="41"/>
  <c r="A64" i="41"/>
  <c r="G67" i="40"/>
  <c r="G66" i="40"/>
  <c r="G65" i="40"/>
  <c r="G64" i="40"/>
  <c r="A67" i="40"/>
  <c r="A66" i="40"/>
  <c r="A65" i="40"/>
  <c r="A64" i="40"/>
  <c r="G67" i="39"/>
  <c r="G66" i="39"/>
  <c r="G65" i="39"/>
  <c r="G64" i="39"/>
  <c r="A67" i="39"/>
  <c r="A66" i="39"/>
  <c r="A65" i="39"/>
  <c r="G67" i="38"/>
  <c r="G66" i="38"/>
  <c r="G65" i="38"/>
  <c r="G64" i="38"/>
  <c r="A67" i="38"/>
  <c r="A66" i="38"/>
  <c r="A65" i="38"/>
  <c r="A64" i="38"/>
  <c r="G67" i="36"/>
  <c r="G66" i="36"/>
  <c r="G65" i="36"/>
  <c r="G64" i="36"/>
  <c r="G63" i="41"/>
  <c r="G62" i="41"/>
  <c r="G63" i="40"/>
  <c r="G62" i="40"/>
  <c r="G63" i="39"/>
  <c r="G62" i="39"/>
  <c r="G63" i="38"/>
  <c r="G62" i="38"/>
  <c r="G63" i="36"/>
  <c r="G62" i="36"/>
  <c r="G61" i="36"/>
  <c r="G61" i="39"/>
  <c r="G61" i="40"/>
  <c r="A64" i="39"/>
  <c r="A63" i="39"/>
  <c r="A62" i="39"/>
  <c r="A61" i="39"/>
  <c r="A63" i="38"/>
  <c r="A62" i="38"/>
  <c r="A61" i="38"/>
  <c r="A63" i="41"/>
  <c r="A62" i="41"/>
  <c r="A61" i="41"/>
  <c r="A63" i="40"/>
  <c r="A62" i="40"/>
  <c r="A61" i="40"/>
  <c r="B11" i="42"/>
  <c r="H9" i="42"/>
  <c r="H8" i="42"/>
  <c r="H7" i="42"/>
  <c r="H9" i="41"/>
  <c r="H8" i="41"/>
  <c r="H7" i="41"/>
  <c r="H9" i="40"/>
  <c r="H8" i="40"/>
  <c r="H7" i="40"/>
  <c r="H9" i="39"/>
  <c r="H8" i="39"/>
  <c r="H7" i="39"/>
  <c r="H9" i="38"/>
  <c r="H8" i="38"/>
  <c r="H7" i="38"/>
  <c r="A23" i="41"/>
  <c r="B5" i="42"/>
  <c r="C7" i="42"/>
  <c r="C8" i="42"/>
  <c r="C9" i="42"/>
  <c r="G41" i="42"/>
  <c r="I41" i="42"/>
  <c r="K41" i="42"/>
  <c r="G42" i="42"/>
  <c r="I42" i="42"/>
  <c r="K42" i="42"/>
  <c r="G43" i="42"/>
  <c r="I43" i="42"/>
  <c r="K43" i="42"/>
  <c r="I45" i="42"/>
  <c r="K45" i="42"/>
  <c r="G46" i="42"/>
  <c r="I46" i="42"/>
  <c r="K46" i="42"/>
  <c r="G47" i="42"/>
  <c r="I47" i="42"/>
  <c r="K47" i="42"/>
  <c r="G48" i="42"/>
  <c r="I48" i="42"/>
  <c r="K48" i="42"/>
  <c r="G49" i="42"/>
  <c r="I49" i="42"/>
  <c r="K49" i="42"/>
  <c r="G50" i="42"/>
  <c r="I50" i="42"/>
  <c r="K50" i="42"/>
  <c r="G51" i="42"/>
  <c r="I51" i="42"/>
  <c r="K51" i="42"/>
  <c r="B5" i="41"/>
  <c r="C7" i="41"/>
  <c r="C8" i="41"/>
  <c r="C9" i="41"/>
  <c r="B5" i="40"/>
  <c r="C7" i="40"/>
  <c r="C8" i="40"/>
  <c r="C9" i="40"/>
  <c r="B5" i="39"/>
  <c r="C7" i="39"/>
  <c r="C8" i="39"/>
  <c r="C9" i="39"/>
  <c r="I32" i="42"/>
  <c r="K32" i="42"/>
  <c r="B5" i="38"/>
  <c r="C7" i="38"/>
  <c r="C8" i="38"/>
  <c r="C9" i="38"/>
  <c r="I35" i="36"/>
  <c r="K35" i="36"/>
  <c r="I37" i="36"/>
  <c r="K37" i="36"/>
  <c r="G38" i="36"/>
  <c r="I38" i="36"/>
  <c r="K38" i="36"/>
  <c r="I39" i="36"/>
  <c r="K39" i="36"/>
  <c r="I37" i="38"/>
  <c r="I38" i="38"/>
  <c r="I35" i="38"/>
  <c r="I39" i="38"/>
  <c r="I40" i="38"/>
  <c r="I52" i="38"/>
  <c r="K38" i="38"/>
  <c r="K35" i="38"/>
  <c r="K37" i="38"/>
  <c r="K39" i="38"/>
  <c r="I39" i="39"/>
  <c r="K38" i="39"/>
  <c r="I24" i="42"/>
  <c r="G39" i="39"/>
  <c r="K30" i="42"/>
  <c r="I30" i="42"/>
  <c r="K24" i="42"/>
  <c r="K23" i="42"/>
  <c r="K25" i="42"/>
  <c r="K26" i="42"/>
  <c r="K27" i="42"/>
  <c r="K28" i="42"/>
  <c r="K29" i="42"/>
  <c r="K37" i="42"/>
  <c r="I26" i="42"/>
  <c r="I35" i="39"/>
  <c r="I29" i="42"/>
  <c r="I27" i="42"/>
  <c r="I37" i="39"/>
  <c r="I38" i="39"/>
  <c r="I40" i="39"/>
  <c r="I52" i="39"/>
  <c r="K37" i="39"/>
  <c r="I28" i="42"/>
  <c r="K39" i="39"/>
  <c r="K35" i="39"/>
  <c r="K40" i="39"/>
  <c r="K52" i="39"/>
  <c r="I35" i="40"/>
  <c r="I37" i="40"/>
  <c r="K37" i="40"/>
  <c r="K35" i="40"/>
  <c r="K38" i="40"/>
  <c r="K39" i="40"/>
  <c r="K40" i="40"/>
  <c r="K52" i="40"/>
  <c r="I39" i="41"/>
  <c r="I38" i="41"/>
  <c r="I35" i="41"/>
  <c r="I37" i="41"/>
  <c r="I40" i="41"/>
  <c r="I52" i="41"/>
  <c r="I54" i="41"/>
  <c r="I39" i="40"/>
  <c r="I25" i="42"/>
  <c r="I23" i="42"/>
  <c r="I34" i="42"/>
  <c r="I39" i="42"/>
  <c r="K38" i="41"/>
  <c r="K33" i="42"/>
  <c r="K38" i="42"/>
  <c r="K37" i="41"/>
  <c r="I38" i="40"/>
  <c r="K39" i="41"/>
  <c r="K34" i="42"/>
  <c r="K39" i="42"/>
  <c r="K35" i="42"/>
  <c r="I33" i="42"/>
  <c r="I38" i="42"/>
  <c r="K35" i="41"/>
  <c r="G61" i="41"/>
  <c r="K8" i="42"/>
  <c r="K9" i="42"/>
  <c r="K9" i="40"/>
  <c r="K9" i="38"/>
  <c r="K9" i="41"/>
  <c r="K8" i="39"/>
  <c r="K8" i="40"/>
  <c r="K8" i="38"/>
  <c r="A23" i="39"/>
  <c r="A23" i="38"/>
  <c r="A23" i="40"/>
  <c r="A23" i="42"/>
  <c r="K7" i="38"/>
  <c r="K7" i="39"/>
  <c r="K7" i="40"/>
  <c r="B55" i="39"/>
  <c r="G54" i="39"/>
  <c r="N11" i="44"/>
  <c r="O11" i="44"/>
  <c r="P11" i="44"/>
  <c r="D23" i="38"/>
  <c r="G23" i="38"/>
  <c r="G35" i="38"/>
  <c r="B69" i="44"/>
  <c r="B70" i="44"/>
  <c r="B71" i="44"/>
  <c r="G37" i="36"/>
  <c r="D25" i="39"/>
  <c r="G25" i="39"/>
  <c r="D24" i="39"/>
  <c r="G24" i="39"/>
  <c r="I37" i="42"/>
  <c r="I35" i="42"/>
  <c r="I40" i="42"/>
  <c r="I52" i="42"/>
  <c r="N44" i="44"/>
  <c r="O44" i="44"/>
  <c r="O27" i="44"/>
  <c r="P27" i="44"/>
  <c r="P44" i="44"/>
  <c r="B55" i="36"/>
  <c r="G54" i="36"/>
  <c r="O61" i="44"/>
  <c r="P61" i="44"/>
  <c r="L45" i="44"/>
  <c r="G33" i="42"/>
  <c r="G38" i="42"/>
  <c r="D23" i="39"/>
  <c r="G23" i="39"/>
  <c r="G37" i="38"/>
  <c r="G24" i="42"/>
  <c r="G37" i="39"/>
  <c r="G35" i="39"/>
  <c r="G40" i="39"/>
  <c r="G52" i="39"/>
  <c r="G25" i="42"/>
  <c r="G23" i="42"/>
  <c r="G37" i="42"/>
  <c r="K40" i="42"/>
  <c r="K52" i="42"/>
  <c r="K40" i="41"/>
  <c r="K52" i="41"/>
  <c r="K54" i="41"/>
  <c r="K56" i="41"/>
  <c r="I56" i="41"/>
  <c r="G56" i="40"/>
  <c r="I40" i="40"/>
  <c r="I52" i="40"/>
  <c r="I54" i="40"/>
  <c r="I56" i="40"/>
  <c r="K54" i="40"/>
  <c r="K56" i="40"/>
  <c r="D17" i="40"/>
  <c r="K54" i="39"/>
  <c r="K56" i="39"/>
  <c r="G56" i="39"/>
  <c r="I54" i="39"/>
  <c r="I56" i="39"/>
  <c r="K40" i="38"/>
  <c r="K52" i="38"/>
  <c r="G40" i="38"/>
  <c r="G52" i="38"/>
  <c r="G56" i="38"/>
  <c r="I54" i="38"/>
  <c r="I56" i="38"/>
  <c r="K54" i="38"/>
  <c r="K56" i="38"/>
  <c r="G54" i="42"/>
  <c r="K40" i="36"/>
  <c r="K52" i="36"/>
  <c r="I40" i="36"/>
  <c r="I52" i="36"/>
  <c r="I54" i="36"/>
  <c r="K54" i="36"/>
  <c r="G34" i="42"/>
  <c r="G39" i="36"/>
  <c r="G40" i="36"/>
  <c r="G52" i="36"/>
  <c r="G56" i="36"/>
  <c r="D17" i="41"/>
  <c r="D16" i="41"/>
  <c r="D16" i="40"/>
  <c r="D16" i="39"/>
  <c r="D17" i="39"/>
  <c r="D17" i="38"/>
  <c r="D16" i="38"/>
  <c r="I54" i="42"/>
  <c r="I55" i="42"/>
  <c r="K54" i="42"/>
  <c r="K55" i="42"/>
  <c r="I56" i="36"/>
  <c r="K56" i="36"/>
  <c r="D17" i="36"/>
  <c r="D16" i="36"/>
  <c r="G35" i="42"/>
  <c r="G39" i="42"/>
  <c r="G40" i="42"/>
  <c r="G52" i="42"/>
  <c r="G55" i="42"/>
  <c r="D16" i="42"/>
  <c r="D17" i="42"/>
</calcChain>
</file>

<file path=xl/sharedStrings.xml><?xml version="1.0" encoding="utf-8"?>
<sst xmlns="http://schemas.openxmlformats.org/spreadsheetml/2006/main" count="519" uniqueCount="155">
  <si>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</si>
  <si>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</si>
  <si>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</si>
  <si>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</si>
  <si>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</si>
  <si>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</si>
  <si>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</si>
  <si>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</si>
  <si>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</si>
  <si>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</si>
  <si>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</si>
  <si>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</si>
  <si>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</si>
  <si>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</si>
  <si>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</si>
  <si>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</si>
  <si>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</si>
  <si>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</si>
  <si>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</si>
  <si>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</si>
  <si>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</si>
  <si>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</si>
  <si>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</si>
  <si>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</si>
  <si>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I.  Stipends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</si>
  <si>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</si>
  <si>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</si>
  <si>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</si>
  <si>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</si>
  <si>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</si>
  <si>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</si>
  <si>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</si>
  <si>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</si>
  <si>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</si>
  <si>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</si>
  <si>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</si>
  <si>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</si>
  <si>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</si>
  <si>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</si>
  <si>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</si>
  <si>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</si>
  <si>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</si>
  <si>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</si>
  <si>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</si>
  <si>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</si>
  <si>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</si>
  <si>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</si>
  <si>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</si>
  <si>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</si>
  <si>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</si>
  <si>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</si>
  <si>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</si>
  <si>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</si>
  <si>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</si>
  <si>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</si>
  <si>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</si>
  <si>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</si>
  <si>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</si>
  <si>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</si>
  <si>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</si>
  <si>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</si>
  <si>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</si>
  <si>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</si>
  <si>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</si>
  <si>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</si>
  <si>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</si>
  <si>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</si>
  <si>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</si>
  <si>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</si>
  <si>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</si>
  <si>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</si>
  <si>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</si>
  <si>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</si>
  <si>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</si>
  <si>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</si>
  <si>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</si>
  <si>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</si>
  <si>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 xml:space="preserve">Undergraduate Students </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</si>
  <si>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</si>
  <si>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</si>
  <si>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</si>
  <si>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</si>
  <si>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</si>
  <si>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</si>
  <si>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</si>
  <si>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</si>
  <si>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</si>
  <si>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</si>
  <si>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</si>
  <si>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</si>
  <si>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</si>
  <si>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World Languages (WLLI)</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</si>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</sst>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s>
  <fonts count="31">
    <font>
      <sz val="10"/>
      <name val="Geneva"/>
    </font>
    <font>
      <sz val="10"/>
      <name val="Geneva"/>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ont>
    <font>
      <i/>
      <sz val="10"/>
      <name val="Arial"/>
      <family val="2"/>
    </font>
    <font>
      <i/>
      <sz val="11"/>
      <name val="Arial"/>
      <family val="2"/>
    </font>
    <font>
      <b/>
      <sz val="11"/>
      <color rgb="FFFFC000"/>
      <name val="Arial"/>
      <family val="2"/>
    </font>
    <font>
      <sz val="9"/>
      <color theme="0"/>
      <name val="Arial"/>
      <family val="2"/>
    </font>
    <font>
      <sz val="10"/>
      <color theme="0"/>
      <name val="Geneva"/>
    </font>
    <font>
      <sz val="8"/>
      <color theme="0"/>
      <name val="Geneva"/>
    </font>
    <font>
      <sz val="10"/>
      <color theme="0"/>
      <name val="Arial"/>
      <family val="2"/>
    </font>
    <font>
      <i/>
      <sz val="10"/>
      <color theme="0"/>
      <name val="Arial"/>
      <family val="2"/>
    </font>
    <font>
      <b/>
      <i/>
      <sz val="1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gradientFill type="path" left="0.5" right="0.5" top="0.5" bottom="0.5">
        <stop position="0">
          <color theme="0"/>
        </stop>
        <stop position="1">
          <color theme="0" tint="-0.25098422193060094"/>
        </stop>
      </gradient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1" borderId="26" applyNumberFormat="0" applyFont="0" applyAlignment="0" applyProtection="0"/>
  </cellStyleXfs>
  <cellXfs count="587">
    <xf numFmtId="0" fontId="0" fillId="0" borderId="0" xfId="0"/>
    <xf numFmtId="0" fontId="4" fillId="0" borderId="0" xfId="0" applyFont="1"/>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8" fillId="4" borderId="0" xfId="0" applyFont="1" applyFill="1" applyProtection="1">
      <protection locked="0"/>
    </xf>
    <xf numFmtId="0" fontId="8" fillId="2" borderId="0" xfId="0" applyFont="1" applyFill="1" applyBorder="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Border="1" applyProtection="1">
      <protection locked="0"/>
    </xf>
    <xf numFmtId="0" fontId="8" fillId="3" borderId="1" xfId="0" applyFont="1" applyFill="1" applyBorder="1" applyAlignment="1" applyProtection="1">
      <protection locked="0"/>
    </xf>
    <xf numFmtId="0" fontId="8" fillId="3" borderId="14" xfId="0" applyFont="1" applyFill="1" applyBorder="1" applyAlignment="1" applyProtection="1">
      <protection locked="0"/>
    </xf>
    <xf numFmtId="9" fontId="8" fillId="4" borderId="6" xfId="2" applyFont="1" applyFill="1" applyBorder="1" applyAlignment="1" applyProtection="1">
      <alignment horizontal="center"/>
      <protection locked="0"/>
    </xf>
    <xf numFmtId="8" fontId="8" fillId="3" borderId="5" xfId="1" applyFont="1" applyFill="1" applyBorder="1" applyAlignment="1" applyProtection="1">
      <alignment horizontal="left"/>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8" fillId="2" borderId="7" xfId="0" applyFont="1" applyFill="1" applyBorder="1" applyAlignment="1" applyProtection="1">
      <alignment horizontal="center"/>
      <protection locked="0"/>
    </xf>
    <xf numFmtId="0" fontId="7" fillId="3" borderId="7" xfId="0" applyFont="1" applyFill="1" applyBorder="1" applyAlignment="1" applyProtection="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0" fontId="5" fillId="2" borderId="5"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0"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5" xfId="0" applyFont="1" applyFill="1" applyBorder="1" applyProtection="1">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Alignment="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7" fillId="3" borderId="5" xfId="0" applyFont="1" applyFill="1" applyBorder="1" applyAlignment="1" applyProtection="1">
      <alignment horizontal="center"/>
      <protection locked="0"/>
    </xf>
    <xf numFmtId="0" fontId="7" fillId="3" borderId="9" xfId="0" applyFont="1" applyFill="1" applyBorder="1" applyAlignment="1" applyProtection="1">
      <protection locked="0"/>
    </xf>
    <xf numFmtId="0" fontId="7" fillId="3" borderId="12" xfId="0" applyFont="1" applyFill="1" applyBorder="1" applyAlignment="1" applyProtection="1">
      <protection locked="0"/>
    </xf>
    <xf numFmtId="0" fontId="7" fillId="3" borderId="8" xfId="0" applyFont="1" applyFill="1" applyBorder="1" applyAlignment="1" applyProtection="1">
      <protection locked="0"/>
    </xf>
    <xf numFmtId="0" fontId="7" fillId="3" borderId="1" xfId="0" applyFont="1" applyFill="1" applyBorder="1" applyAlignment="1" applyProtection="1">
      <protection locked="0"/>
    </xf>
    <xf numFmtId="0" fontId="7" fillId="3" borderId="14" xfId="0" applyFont="1" applyFill="1" applyBorder="1" applyAlignment="1" applyProtection="1">
      <protection locked="0"/>
    </xf>
    <xf numFmtId="8" fontId="7" fillId="3" borderId="5" xfId="1" applyFont="1" applyFill="1" applyBorder="1" applyAlignment="1" applyProtection="1">
      <alignment horizontal="center"/>
      <protection locked="0"/>
    </xf>
    <xf numFmtId="8" fontId="7" fillId="3" borderId="2" xfId="1" applyFont="1" applyFill="1" applyBorder="1" applyAlignment="1" applyProtection="1">
      <alignment horizontal="center"/>
      <protection locked="0"/>
    </xf>
    <xf numFmtId="8" fontId="7" fillId="3" borderId="15" xfId="1" applyFont="1" applyFill="1" applyBorder="1" applyAlignment="1" applyProtection="1">
      <alignment horizontal="center"/>
      <protection locked="0"/>
    </xf>
    <xf numFmtId="0" fontId="8" fillId="2" borderId="0" xfId="0" applyFont="1" applyFill="1" applyBorder="1" applyAlignment="1" applyProtection="1">
      <protection locked="0"/>
    </xf>
    <xf numFmtId="0" fontId="8" fillId="2" borderId="10" xfId="0" applyFont="1" applyFill="1" applyBorder="1" applyAlignment="1" applyProtection="1">
      <protection locked="0"/>
    </xf>
    <xf numFmtId="0" fontId="8" fillId="2" borderId="9" xfId="0" applyFont="1" applyFill="1" applyBorder="1" applyAlignment="1" applyProtection="1">
      <protection locked="0"/>
    </xf>
    <xf numFmtId="0" fontId="8" fillId="2" borderId="12" xfId="0" applyFont="1" applyFill="1" applyBorder="1" applyAlignment="1" applyProtection="1">
      <protection locked="0"/>
    </xf>
    <xf numFmtId="0" fontId="8" fillId="2" borderId="11" xfId="0" applyFont="1" applyFill="1" applyBorder="1" applyAlignment="1" applyProtection="1">
      <protection locked="0"/>
    </xf>
    <xf numFmtId="0" fontId="8" fillId="2" borderId="13" xfId="0" applyFont="1" applyFill="1" applyBorder="1" applyAlignment="1" applyProtection="1">
      <protection locked="0"/>
    </xf>
    <xf numFmtId="0" fontId="8" fillId="2" borderId="8" xfId="0" applyFont="1" applyFill="1" applyBorder="1" applyAlignment="1" applyProtection="1">
      <protection locked="0"/>
    </xf>
    <xf numFmtId="0" fontId="8" fillId="2" borderId="1" xfId="0" applyFont="1" applyFill="1" applyBorder="1" applyAlignment="1" applyProtection="1">
      <protection locked="0"/>
    </xf>
    <xf numFmtId="0" fontId="8" fillId="2" borderId="14" xfId="0" applyFont="1" applyFill="1" applyBorder="1" applyAlignment="1" applyProtection="1">
      <protection locked="0"/>
    </xf>
    <xf numFmtId="0" fontId="7" fillId="3" borderId="5" xfId="0" applyFont="1" applyFill="1" applyBorder="1" applyProtection="1">
      <protection locked="0"/>
    </xf>
    <xf numFmtId="0" fontId="7" fillId="3" borderId="15" xfId="0" applyFont="1" applyFill="1" applyBorder="1" applyProtection="1">
      <protection locked="0"/>
    </xf>
    <xf numFmtId="8" fontId="7" fillId="3" borderId="7" xfId="1" applyFont="1" applyFill="1" applyBorder="1" applyAlignment="1" applyProtection="1">
      <alignment horizontal="center"/>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8" fontId="7" fillId="3" borderId="5" xfId="1" applyFont="1" applyFill="1" applyBorder="1" applyAlignment="1" applyProtection="1">
      <alignment horizontal="left"/>
      <protection locked="0"/>
    </xf>
    <xf numFmtId="8" fontId="7" fillId="3" borderId="2" xfId="1" applyFont="1" applyFill="1" applyBorder="1" applyAlignment="1" applyProtection="1">
      <alignment horizontal="left"/>
      <protection locked="0"/>
    </xf>
    <xf numFmtId="8" fontId="7" fillId="3" borderId="15" xfId="1" applyFont="1" applyFill="1" applyBorder="1" applyAlignment="1" applyProtection="1">
      <alignment horizontal="left"/>
      <protection locked="0"/>
    </xf>
    <xf numFmtId="0" fontId="7" fillId="3" borderId="10" xfId="0" applyFont="1" applyFill="1" applyBorder="1" applyProtection="1">
      <protection locked="0"/>
    </xf>
    <xf numFmtId="0" fontId="7" fillId="3" borderId="9" xfId="0" applyFont="1" applyFill="1" applyBorder="1" applyProtection="1">
      <protection locked="0"/>
    </xf>
    <xf numFmtId="0" fontId="8" fillId="6" borderId="0" xfId="0" applyFont="1" applyFill="1" applyBorder="1" applyProtection="1">
      <protection locked="0"/>
    </xf>
    <xf numFmtId="0" fontId="7" fillId="3" borderId="11" xfId="0" applyFont="1" applyFill="1" applyBorder="1" applyAlignment="1" applyProtection="1">
      <alignment horizontal="center"/>
      <protection locked="0"/>
    </xf>
    <xf numFmtId="0" fontId="8"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pplyProtection="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7" fillId="3" borderId="5" xfId="0" applyFont="1" applyFill="1" applyBorder="1" applyAlignment="1" applyProtection="1">
      <alignment horizontal="center" wrapText="1"/>
      <protection locked="0"/>
    </xf>
    <xf numFmtId="0" fontId="8" fillId="4"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pplyProtection="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8" fillId="2" borderId="1" xfId="0" applyFont="1" applyFill="1" applyBorder="1" applyProtection="1">
      <protection locked="0"/>
    </xf>
    <xf numFmtId="0" fontId="8" fillId="0" borderId="5" xfId="0" applyFont="1" applyFill="1" applyBorder="1" applyAlignment="1" applyProtection="1">
      <alignment horizontal="center"/>
      <protection locked="0"/>
    </xf>
    <xf numFmtId="8" fontId="8" fillId="2" borderId="5" xfId="1" applyFont="1" applyFill="1" applyBorder="1" applyProtection="1">
      <protection locked="0"/>
    </xf>
    <xf numFmtId="0" fontId="5" fillId="2" borderId="11"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166" fontId="8" fillId="4" borderId="5" xfId="0" applyNumberFormat="1" applyFont="1" applyFill="1" applyBorder="1" applyAlignment="1" applyProtection="1">
      <alignment horizontal="center"/>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pplyProtection="1">
      <alignment horizontal="center"/>
    </xf>
    <xf numFmtId="164" fontId="11" fillId="2" borderId="10" xfId="2" applyNumberFormat="1" applyFont="1" applyFill="1" applyBorder="1" applyAlignment="1" applyProtection="1">
      <alignment horizontal="center"/>
    </xf>
    <xf numFmtId="0" fontId="7" fillId="3" borderId="10" xfId="0" applyFont="1" applyFill="1" applyBorder="1" applyAlignment="1" applyProtection="1">
      <alignment horizontal="center"/>
    </xf>
    <xf numFmtId="164" fontId="11" fillId="2" borderId="0" xfId="2" applyNumberFormat="1" applyFont="1" applyFill="1" applyBorder="1" applyAlignment="1" applyProtection="1">
      <alignment horizontal="center"/>
    </xf>
    <xf numFmtId="164" fontId="11" fillId="2" borderId="9" xfId="2" applyNumberFormat="1" applyFont="1" applyFill="1" applyBorder="1" applyAlignment="1" applyProtection="1">
      <alignment horizontal="center"/>
    </xf>
    <xf numFmtId="164" fontId="11" fillId="2" borderId="12" xfId="2" applyNumberFormat="1" applyFont="1" applyFill="1" applyBorder="1" applyAlignment="1" applyProtection="1">
      <alignment horizontal="center"/>
    </xf>
    <xf numFmtId="164" fontId="11" fillId="2" borderId="11" xfId="2" applyNumberFormat="1" applyFont="1" applyFill="1" applyBorder="1" applyAlignment="1" applyProtection="1">
      <alignment horizontal="center"/>
    </xf>
    <xf numFmtId="164" fontId="11" fillId="2" borderId="13" xfId="2" applyNumberFormat="1" applyFont="1" applyFill="1" applyBorder="1" applyAlignment="1" applyProtection="1">
      <alignment horizontal="center"/>
    </xf>
    <xf numFmtId="164" fontId="11" fillId="2" borderId="8" xfId="2" applyNumberFormat="1" applyFont="1" applyFill="1" applyBorder="1" applyAlignment="1" applyProtection="1">
      <alignment horizontal="center"/>
    </xf>
    <xf numFmtId="164" fontId="11" fillId="2" borderId="1" xfId="2" applyNumberFormat="1" applyFont="1" applyFill="1" applyBorder="1" applyAlignment="1" applyProtection="1">
      <alignment horizontal="center"/>
    </xf>
    <xf numFmtId="164" fontId="11" fillId="2" borderId="14" xfId="2" applyNumberFormat="1" applyFont="1" applyFill="1" applyBorder="1" applyAlignment="1" applyProtection="1">
      <alignment horizontal="center"/>
    </xf>
    <xf numFmtId="0" fontId="8" fillId="4" borderId="5" xfId="0" applyFont="1" applyFill="1" applyBorder="1" applyAlignment="1" applyProtection="1">
      <protection hidden="1"/>
    </xf>
    <xf numFmtId="0" fontId="8" fillId="4" borderId="5" xfId="0" applyFont="1" applyFill="1" applyBorder="1" applyAlignment="1" applyProtection="1">
      <protection locked="0"/>
    </xf>
    <xf numFmtId="0" fontId="9" fillId="3" borderId="5" xfId="0" applyFont="1" applyFill="1" applyBorder="1" applyAlignment="1" applyProtection="1">
      <alignment vertical="center"/>
      <protection locked="0"/>
    </xf>
    <xf numFmtId="167" fontId="8" fillId="4" borderId="8" xfId="2" applyNumberFormat="1" applyFont="1" applyFill="1" applyBorder="1" applyAlignment="1" applyProtection="1">
      <alignment horizontal="center"/>
      <protection locked="0"/>
    </xf>
    <xf numFmtId="167" fontId="8" fillId="4" borderId="5" xfId="2" applyNumberFormat="1"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hidden="1"/>
    </xf>
    <xf numFmtId="167" fontId="8" fillId="4" borderId="5" xfId="0" applyNumberFormat="1" applyFont="1" applyFill="1" applyBorder="1" applyAlignment="1" applyProtection="1">
      <alignment horizontal="center"/>
      <protection locked="0"/>
    </xf>
    <xf numFmtId="167" fontId="8" fillId="4" borderId="8" xfId="0" applyNumberFormat="1" applyFont="1" applyFill="1" applyBorder="1" applyAlignment="1" applyProtection="1">
      <alignment horizontal="center"/>
      <protection locked="0"/>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7" fillId="3" borderId="5" xfId="0" applyFont="1" applyFill="1" applyBorder="1" applyAlignment="1" applyProtection="1">
      <protection locked="0"/>
    </xf>
    <xf numFmtId="0" fontId="8" fillId="2" borderId="11" xfId="0" applyFont="1" applyFill="1" applyBorder="1" applyAlignment="1" applyProtection="1">
      <alignment horizontal="right"/>
      <protection locked="0"/>
    </xf>
    <xf numFmtId="0" fontId="8" fillId="0" borderId="7" xfId="0"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7" fillId="3" borderId="0" xfId="0" applyFont="1" applyFill="1" applyBorder="1" applyAlignment="1" applyProtection="1">
      <alignment horizontal="center"/>
      <protection locked="0"/>
    </xf>
    <xf numFmtId="0" fontId="10" fillId="3" borderId="5" xfId="0" applyFont="1" applyFill="1" applyBorder="1" applyAlignment="1" applyProtection="1">
      <protection locked="0"/>
    </xf>
    <xf numFmtId="0" fontId="9" fillId="3" borderId="5" xfId="0" applyFont="1" applyFill="1" applyBorder="1" applyAlignment="1" applyProtection="1">
      <protection locked="0"/>
    </xf>
    <xf numFmtId="1" fontId="8" fillId="2" borderId="0" xfId="0" applyNumberFormat="1" applyFont="1" applyFill="1" applyBorder="1" applyAlignment="1" applyProtection="1">
      <alignment horizontal="center"/>
      <protection hidden="1"/>
    </xf>
    <xf numFmtId="1" fontId="8" fillId="2" borderId="0" xfId="0" applyNumberFormat="1" applyFont="1" applyFill="1" applyBorder="1" applyAlignment="1" applyProtection="1">
      <protection hidden="1"/>
    </xf>
    <xf numFmtId="164" fontId="11" fillId="2" borderId="10" xfId="2" applyNumberFormat="1" applyFont="1" applyFill="1" applyBorder="1" applyAlignment="1" applyProtection="1">
      <alignment horizontal="center"/>
      <protection locked="0"/>
    </xf>
    <xf numFmtId="164" fontId="11" fillId="2" borderId="9" xfId="2" applyNumberFormat="1" applyFont="1" applyFill="1" applyBorder="1" applyAlignment="1" applyProtection="1">
      <alignment horizontal="center"/>
      <protection locked="0"/>
    </xf>
    <xf numFmtId="164" fontId="11" fillId="2" borderId="12" xfId="2" applyNumberFormat="1" applyFont="1" applyFill="1" applyBorder="1" applyAlignment="1" applyProtection="1">
      <alignment horizontal="center"/>
      <protection locked="0"/>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164" fontId="11" fillId="2" borderId="8" xfId="2" applyNumberFormat="1" applyFont="1" applyFill="1" applyBorder="1" applyAlignment="1" applyProtection="1">
      <alignment horizontal="center"/>
      <protection locked="0"/>
    </xf>
    <xf numFmtId="164" fontId="11" fillId="2" borderId="1" xfId="2" applyNumberFormat="1" applyFont="1" applyFill="1" applyBorder="1" applyAlignment="1" applyProtection="1">
      <alignment horizontal="center"/>
      <protection locked="0"/>
    </xf>
    <xf numFmtId="164" fontId="11" fillId="2" borderId="14"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10" fillId="3" borderId="5" xfId="0" applyFont="1" applyFill="1" applyBorder="1" applyAlignment="1" applyProtection="1">
      <alignment horizontal="right"/>
      <protection locked="0"/>
    </xf>
    <xf numFmtId="0" fontId="8" fillId="2" borderId="0" xfId="0" applyFont="1" applyFill="1" applyBorder="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Border="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Border="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5" xfId="0" applyFont="1" applyFill="1" applyBorder="1" applyAlignment="1" applyProtection="1">
      <alignment horizontal="center"/>
      <protection hidden="1"/>
    </xf>
    <xf numFmtId="0" fontId="7" fillId="3" borderId="11" xfId="0" applyFont="1" applyFill="1" applyBorder="1" applyAlignment="1" applyProtection="1">
      <alignment horizontal="center" wrapText="1"/>
      <protection hidden="1"/>
    </xf>
    <xf numFmtId="0" fontId="7" fillId="3" borderId="11" xfId="0" applyFont="1" applyFill="1" applyBorder="1" applyProtection="1">
      <protection hidden="1"/>
    </xf>
    <xf numFmtId="0" fontId="7" fillId="3" borderId="0" xfId="0" applyFont="1" applyFill="1" applyBorder="1" applyProtection="1">
      <protection hidden="1"/>
    </xf>
    <xf numFmtId="0" fontId="7" fillId="3" borderId="10" xfId="0" applyFont="1" applyFill="1" applyBorder="1" applyAlignment="1" applyProtection="1">
      <protection hidden="1"/>
    </xf>
    <xf numFmtId="0" fontId="7" fillId="3" borderId="11" xfId="0" applyFont="1" applyFill="1" applyBorder="1" applyAlignment="1" applyProtection="1">
      <protection hidden="1"/>
    </xf>
    <xf numFmtId="0" fontId="7" fillId="3" borderId="8" xfId="0" applyFont="1" applyFill="1" applyBorder="1" applyAlignment="1" applyProtection="1">
      <protection hidden="1"/>
    </xf>
    <xf numFmtId="0" fontId="7" fillId="3" borderId="1" xfId="0" applyFont="1" applyFill="1" applyBorder="1" applyAlignment="1" applyProtection="1">
      <protection hidden="1"/>
    </xf>
    <xf numFmtId="0" fontId="7" fillId="3" borderId="14" xfId="0" applyFont="1" applyFill="1" applyBorder="1" applyAlignment="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9" fontId="8" fillId="2" borderId="8" xfId="2" applyFont="1" applyFill="1" applyBorder="1" applyProtection="1">
      <protection hidden="1"/>
    </xf>
    <xf numFmtId="9" fontId="8" fillId="2" borderId="1" xfId="2" applyFont="1" applyFill="1" applyBorder="1" applyProtection="1">
      <protection hidden="1"/>
    </xf>
    <xf numFmtId="9" fontId="8" fillId="2" borderId="14" xfId="2" applyFont="1" applyFill="1" applyBorder="1" applyProtection="1">
      <protection hidden="1"/>
    </xf>
    <xf numFmtId="0" fontId="7" fillId="3" borderId="23" xfId="0" applyFont="1" applyFill="1" applyBorder="1" applyAlignment="1" applyProtection="1">
      <alignment horizontal="center"/>
      <protection hidden="1"/>
    </xf>
    <xf numFmtId="0" fontId="7" fillId="3" borderId="11" xfId="0" applyFont="1" applyFill="1" applyBorder="1" applyAlignment="1" applyProtection="1">
      <alignment horizontal="center"/>
      <protection hidden="1"/>
    </xf>
    <xf numFmtId="8" fontId="7" fillId="3" borderId="5" xfId="1" applyFont="1" applyFill="1" applyBorder="1" applyAlignment="1" applyProtection="1">
      <alignment horizontal="left"/>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1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8"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164" fontId="11" fillId="2" borderId="10" xfId="2" applyNumberFormat="1" applyFont="1" applyFill="1" applyBorder="1" applyAlignment="1" applyProtection="1">
      <alignment horizontal="center"/>
      <protection hidden="1"/>
    </xf>
    <xf numFmtId="164" fontId="11" fillId="2" borderId="9" xfId="2" applyNumberFormat="1" applyFont="1" applyFill="1" applyBorder="1" applyAlignment="1" applyProtection="1">
      <alignment horizontal="center"/>
      <protection hidden="1"/>
    </xf>
    <xf numFmtId="164" fontId="11" fillId="2" borderId="12" xfId="2" applyNumberFormat="1" applyFont="1" applyFill="1" applyBorder="1" applyAlignment="1" applyProtection="1">
      <alignment horizontal="center"/>
      <protection hidden="1"/>
    </xf>
    <xf numFmtId="164" fontId="11" fillId="2" borderId="11" xfId="2" applyNumberFormat="1" applyFont="1" applyFill="1" applyBorder="1" applyAlignment="1" applyProtection="1">
      <alignment horizontal="center"/>
      <protection hidden="1"/>
    </xf>
    <xf numFmtId="164" fontId="11" fillId="2" borderId="0" xfId="2" applyNumberFormat="1" applyFont="1" applyFill="1" applyBorder="1" applyAlignment="1" applyProtection="1">
      <alignment horizontal="center"/>
      <protection hidden="1"/>
    </xf>
    <xf numFmtId="164" fontId="11" fillId="2" borderId="13" xfId="2" applyNumberFormat="1" applyFont="1" applyFill="1" applyBorder="1" applyAlignment="1" applyProtection="1">
      <alignment horizontal="center"/>
      <protection hidden="1"/>
    </xf>
    <xf numFmtId="164" fontId="11" fillId="2" borderId="8" xfId="2" applyNumberFormat="1" applyFont="1" applyFill="1" applyBorder="1" applyAlignment="1" applyProtection="1">
      <alignment horizontal="center"/>
      <protection hidden="1"/>
    </xf>
    <xf numFmtId="164" fontId="11" fillId="2" borderId="1" xfId="2" applyNumberFormat="1" applyFont="1" applyFill="1" applyBorder="1" applyAlignment="1" applyProtection="1">
      <alignment horizontal="center"/>
      <protection hidden="1"/>
    </xf>
    <xf numFmtId="164" fontId="11" fillId="2" borderId="14" xfId="2" applyNumberFormat="1"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0" fontId="8" fillId="4" borderId="0"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4" borderId="0" xfId="0" applyFont="1" applyFill="1" applyBorder="1" applyAlignment="1" applyProtection="1">
      <alignment horizontal="center"/>
      <protection locked="0"/>
    </xf>
    <xf numFmtId="0" fontId="9" fillId="3" borderId="5" xfId="0" applyFont="1" applyFill="1" applyBorder="1" applyAlignment="1" applyProtection="1">
      <protection locked="0"/>
    </xf>
    <xf numFmtId="0" fontId="7" fillId="3" borderId="7" xfId="0" applyFont="1" applyFill="1" applyBorder="1" applyAlignment="1" applyProtection="1">
      <alignment horizontal="center" wrapText="1"/>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10" fillId="3" borderId="5" xfId="0" applyFont="1" applyFill="1" applyBorder="1" applyAlignment="1" applyProtection="1">
      <protection locked="0"/>
    </xf>
    <xf numFmtId="0" fontId="8" fillId="0" borderId="7"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7" fillId="3" borderId="10"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7" xfId="0" applyFont="1" applyFill="1" applyBorder="1" applyProtection="1">
      <protection locked="0"/>
    </xf>
    <xf numFmtId="0" fontId="7" fillId="3" borderId="7" xfId="0" applyFont="1" applyFill="1" applyBorder="1" applyAlignment="1" applyProtection="1">
      <alignment horizontal="center"/>
      <protection locked="0"/>
    </xf>
    <xf numFmtId="0" fontId="22" fillId="11"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26" fillId="4" borderId="0" xfId="0" applyFont="1" applyFill="1" applyBorder="1" applyProtection="1">
      <protection hidden="1"/>
    </xf>
    <xf numFmtId="0" fontId="0" fillId="4" borderId="0" xfId="0" applyFont="1" applyFill="1" applyBorder="1" applyProtection="1">
      <protection hidden="1"/>
    </xf>
    <xf numFmtId="0" fontId="0" fillId="4" borderId="0" xfId="0" applyFont="1" applyFill="1" applyProtection="1">
      <protection hidden="1"/>
    </xf>
    <xf numFmtId="0" fontId="28"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26" fillId="4" borderId="0"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0" fontId="27" fillId="4" borderId="0" xfId="0" applyFont="1" applyFill="1" applyBorder="1" applyAlignment="1" applyProtection="1">
      <alignment horizontal="center"/>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Alignment="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0" xfId="0" applyFont="1" applyFill="1" applyBorder="1" applyProtection="1">
      <protection hidden="1"/>
    </xf>
    <xf numFmtId="0" fontId="17" fillId="4" borderId="28" xfId="0" applyFont="1" applyFill="1" applyBorder="1" applyAlignment="1" applyProtection="1">
      <alignment wrapText="1"/>
      <protection hidden="1"/>
    </xf>
    <xf numFmtId="0" fontId="17" fillId="4" borderId="0" xfId="0" applyFont="1" applyFill="1" applyBorder="1" applyAlignment="1" applyProtection="1">
      <alignment horizontal="center"/>
      <protection hidden="1"/>
    </xf>
    <xf numFmtId="0" fontId="28"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166" fontId="17" fillId="4" borderId="0" xfId="0" applyNumberFormat="1" applyFont="1" applyFill="1" applyBorder="1" applyProtection="1">
      <protection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Border="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30"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Border="1" applyAlignment="1" applyProtection="1">
      <alignment horizontal="center"/>
      <protection hidden="1"/>
    </xf>
    <xf numFmtId="0" fontId="14" fillId="4" borderId="18" xfId="0" applyFont="1" applyFill="1" applyBorder="1" applyAlignment="1" applyProtection="1">
      <alignment horizontal="center"/>
      <protection hidden="1"/>
    </xf>
    <xf numFmtId="168" fontId="26" fillId="4" borderId="0" xfId="0" applyNumberFormat="1" applyFont="1" applyFill="1" applyProtection="1">
      <protection hidden="1"/>
    </xf>
    <xf numFmtId="0" fontId="26" fillId="4" borderId="0" xfId="0" applyFont="1" applyFill="1" applyProtection="1">
      <protection hidden="1"/>
    </xf>
    <xf numFmtId="0" fontId="14" fillId="4" borderId="0" xfId="0" applyFont="1" applyFill="1" applyBorder="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Border="1" applyAlignment="1" applyProtection="1">
      <alignment horizontal="center"/>
    </xf>
    <xf numFmtId="166" fontId="8" fillId="4" borderId="8" xfId="2" applyNumberFormat="1" applyFont="1" applyFill="1" applyBorder="1" applyAlignment="1" applyProtection="1">
      <alignment horizontal="center"/>
    </xf>
    <xf numFmtId="166" fontId="8" fillId="4" borderId="5" xfId="2" applyNumberFormat="1" applyFont="1" applyFill="1" applyBorder="1" applyAlignment="1" applyProtection="1">
      <alignment horizontal="center"/>
    </xf>
    <xf numFmtId="0" fontId="26" fillId="4" borderId="0" xfId="0" applyFont="1" applyFill="1" applyBorder="1" applyAlignment="1" applyProtection="1">
      <alignment horizontal="center"/>
      <protection hidden="1"/>
    </xf>
    <xf numFmtId="0" fontId="0" fillId="4" borderId="0" xfId="0" applyFont="1" applyFill="1" applyBorder="1" applyAlignment="1" applyProtection="1">
      <alignment horizontal="center"/>
      <protection hidden="1"/>
    </xf>
    <xf numFmtId="0" fontId="17" fillId="4" borderId="34" xfId="0" applyFont="1" applyFill="1" applyBorder="1" applyAlignment="1" applyProtection="1">
      <alignment wrapText="1"/>
      <protection hidden="1"/>
    </xf>
    <xf numFmtId="164" fontId="0" fillId="4" borderId="0" xfId="0" applyNumberFormat="1" applyFont="1" applyFill="1" applyBorder="1" applyAlignment="1" applyProtection="1">
      <alignment horizontal="center"/>
      <protection hidden="1"/>
    </xf>
    <xf numFmtId="0" fontId="22" fillId="4" borderId="0" xfId="0" applyFont="1" applyFill="1" applyProtection="1">
      <protection hidden="1"/>
    </xf>
    <xf numFmtId="0" fontId="30" fillId="13" borderId="16" xfId="0" applyFont="1" applyFill="1" applyBorder="1" applyProtection="1">
      <protection hidden="1"/>
    </xf>
    <xf numFmtId="165" fontId="0" fillId="4" borderId="0" xfId="0" applyNumberFormat="1" applyFon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15" xfId="0" applyFont="1" applyFill="1" applyBorder="1" applyAlignment="1" applyProtection="1">
      <alignment horizontal="left"/>
      <protection locked="0"/>
    </xf>
    <xf numFmtId="0" fontId="7" fillId="3" borderId="15" xfId="0" applyFont="1" applyFill="1" applyBorder="1" applyAlignment="1" applyProtection="1">
      <alignment horizontal="left"/>
      <protection locked="0"/>
    </xf>
    <xf numFmtId="0" fontId="8" fillId="4" borderId="0" xfId="0" applyFont="1" applyFill="1" applyBorder="1" applyAlignment="1" applyProtection="1">
      <alignment horizontal="center"/>
      <protection locked="0"/>
    </xf>
    <xf numFmtId="0" fontId="9" fillId="3" borderId="5" xfId="0" applyFont="1" applyFill="1" applyBorder="1" applyAlignment="1" applyProtection="1">
      <protection locked="0"/>
    </xf>
    <xf numFmtId="0" fontId="9" fillId="3" borderId="2" xfId="0" applyFont="1" applyFill="1" applyBorder="1" applyAlignment="1" applyProtection="1">
      <protection locked="0"/>
    </xf>
    <xf numFmtId="8" fontId="8" fillId="5" borderId="2"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5" fillId="4" borderId="8"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8" fontId="8" fillId="4" borderId="5" xfId="1" applyFont="1" applyFill="1" applyBorder="1" applyAlignment="1" applyProtection="1">
      <alignment horizontal="center"/>
      <protection locked="0"/>
    </xf>
    <xf numFmtId="8" fontId="8" fillId="5" borderId="5" xfId="1" applyFont="1" applyFill="1" applyBorder="1" applyAlignment="1" applyProtection="1">
      <alignment horizontal="center"/>
      <protection hidden="1"/>
    </xf>
    <xf numFmtId="0" fontId="8" fillId="2" borderId="0" xfId="0" applyFont="1" applyFill="1" applyBorder="1" applyAlignment="1" applyProtection="1">
      <alignment horizontal="right"/>
      <protection locked="0"/>
    </xf>
    <xf numFmtId="0" fontId="8" fillId="3" borderId="0" xfId="0" applyFont="1" applyFill="1" applyBorder="1" applyAlignment="1" applyProtection="1">
      <alignment horizontal="left"/>
      <protection locked="0"/>
    </xf>
    <xf numFmtId="0" fontId="7" fillId="3" borderId="7" xfId="0" applyFont="1" applyFill="1" applyBorder="1" applyAlignment="1" applyProtection="1">
      <alignment horizontal="center" vertical="center"/>
      <protection locked="0"/>
    </xf>
    <xf numFmtId="0" fontId="8" fillId="2" borderId="0" xfId="0" applyFont="1" applyFill="1" applyBorder="1" applyAlignment="1" applyProtection="1">
      <alignment horizontal="left"/>
      <protection locked="0"/>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0" fontId="7" fillId="3" borderId="13" xfId="0" applyFont="1" applyFill="1" applyBorder="1" applyAlignment="1" applyProtection="1">
      <alignment horizontal="center" wrapText="1"/>
      <protection locked="0"/>
    </xf>
    <xf numFmtId="0" fontId="7" fillId="3" borderId="14" xfId="0" applyFont="1" applyFill="1" applyBorder="1" applyAlignment="1" applyProtection="1">
      <alignment horizontal="center" wrapText="1"/>
      <protection locked="0"/>
    </xf>
    <xf numFmtId="0" fontId="7" fillId="3" borderId="23"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7" fillId="3" borderId="22"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8" fillId="3" borderId="13" xfId="0" applyFont="1" applyFill="1" applyBorder="1" applyAlignment="1" applyProtection="1">
      <alignment horizontal="left"/>
      <protection locked="0"/>
    </xf>
    <xf numFmtId="0" fontId="9" fillId="3" borderId="15" xfId="0" applyFont="1" applyFill="1" applyBorder="1" applyAlignment="1" applyProtection="1">
      <protection locked="0"/>
    </xf>
    <xf numFmtId="0" fontId="10" fillId="3" borderId="5" xfId="0" applyFont="1" applyFill="1" applyBorder="1" applyAlignment="1" applyProtection="1">
      <protection locked="0"/>
    </xf>
    <xf numFmtId="0" fontId="10" fillId="3" borderId="15" xfId="0" applyFont="1" applyFill="1" applyBorder="1" applyAlignment="1" applyProtection="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0" borderId="7"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vertical="center"/>
      <protection locked="0"/>
    </xf>
    <xf numFmtId="0" fontId="7" fillId="3" borderId="5" xfId="0" applyFont="1" applyFill="1" applyBorder="1" applyAlignment="1" applyProtection="1">
      <protection locked="0"/>
    </xf>
    <xf numFmtId="0" fontId="7" fillId="3" borderId="15" xfId="0" applyFont="1" applyFill="1" applyBorder="1" applyAlignment="1" applyProtection="1">
      <protection locked="0"/>
    </xf>
    <xf numFmtId="0" fontId="7" fillId="3" borderId="7" xfId="0" applyFont="1" applyFill="1" applyBorder="1" applyAlignment="1" applyProtection="1">
      <alignment horizontal="center" wrapText="1"/>
      <protection locked="0"/>
    </xf>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protection hidden="1"/>
    </xf>
    <xf numFmtId="0" fontId="8" fillId="0" borderId="7" xfId="0" applyFont="1" applyFill="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49" fontId="8" fillId="4" borderId="8" xfId="0" applyNumberFormat="1" applyFont="1" applyFill="1" applyBorder="1" applyAlignment="1" applyProtection="1">
      <alignment horizontal="left"/>
      <protection hidden="1"/>
    </xf>
    <xf numFmtId="0" fontId="8" fillId="4" borderId="14" xfId="0" applyFont="1" applyFill="1" applyBorder="1" applyAlignment="1" applyProtection="1">
      <alignment horizontal="left"/>
      <protection hidden="1"/>
    </xf>
    <xf numFmtId="0" fontId="10" fillId="3" borderId="5" xfId="0" applyFont="1" applyFill="1" applyBorder="1" applyAlignment="1" applyProtection="1"/>
    <xf numFmtId="0" fontId="10" fillId="3" borderId="15" xfId="0" applyFont="1" applyFill="1" applyBorder="1" applyAlignment="1" applyProtection="1"/>
    <xf numFmtId="0" fontId="9" fillId="3" borderId="5" xfId="0" applyFont="1" applyFill="1" applyBorder="1" applyAlignment="1" applyProtection="1"/>
    <xf numFmtId="0" fontId="9" fillId="3" borderId="15" xfId="0" applyFont="1" applyFill="1" applyBorder="1" applyAlignment="1" applyProtection="1"/>
    <xf numFmtId="0" fontId="10" fillId="3" borderId="5" xfId="0" applyFont="1" applyFill="1" applyBorder="1" applyAlignment="1" applyProtection="1">
      <alignment horizontal="left" indent="4"/>
    </xf>
    <xf numFmtId="0" fontId="10" fillId="3" borderId="15" xfId="0" applyFont="1" applyFill="1" applyBorder="1" applyAlignment="1" applyProtection="1">
      <alignment horizontal="left" indent="4"/>
    </xf>
    <xf numFmtId="0" fontId="9" fillId="3" borderId="5" xfId="0" applyFont="1" applyFill="1" applyBorder="1" applyAlignment="1" applyProtection="1">
      <alignment horizontal="left"/>
    </xf>
    <xf numFmtId="0" fontId="9" fillId="3" borderId="15" xfId="0" applyFont="1" applyFill="1" applyBorder="1" applyAlignment="1" applyProtection="1">
      <alignment horizontal="left"/>
    </xf>
    <xf numFmtId="0" fontId="7" fillId="3" borderId="23" xfId="0" applyFont="1" applyFill="1" applyBorder="1" applyAlignment="1" applyProtection="1">
      <alignment horizontal="center"/>
      <protection locked="0"/>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8" fontId="8" fillId="5" borderId="8" xfId="1" applyFont="1" applyFill="1" applyBorder="1" applyAlignment="1" applyProtection="1">
      <alignment horizontal="center" wrapText="1"/>
      <protection hidden="1"/>
    </xf>
    <xf numFmtId="8" fontId="8" fillId="5" borderId="14" xfId="1" applyFont="1" applyFill="1" applyBorder="1" applyAlignment="1" applyProtection="1">
      <alignment horizontal="center" wrapText="1"/>
      <protection hidden="1"/>
    </xf>
    <xf numFmtId="8" fontId="8" fillId="4" borderId="8" xfId="1" applyFont="1" applyFill="1" applyBorder="1" applyAlignment="1" applyProtection="1">
      <alignment horizontal="center"/>
      <protection locked="0" hidden="1"/>
    </xf>
    <xf numFmtId="8" fontId="8" fillId="4" borderId="14" xfId="1" applyFont="1" applyFill="1" applyBorder="1" applyAlignment="1" applyProtection="1">
      <alignment horizontal="center"/>
      <protection locked="0" hidden="1"/>
    </xf>
    <xf numFmtId="8" fontId="8" fillId="4" borderId="5" xfId="1" applyFont="1" applyFill="1" applyBorder="1" applyAlignment="1" applyProtection="1">
      <alignment horizontal="center"/>
      <protection locked="0" hidden="1"/>
    </xf>
    <xf numFmtId="8" fontId="8" fillId="4" borderId="15" xfId="1" applyFont="1" applyFill="1" applyBorder="1" applyAlignment="1" applyProtection="1">
      <alignment horizontal="center"/>
      <protection locked="0" hidden="1"/>
    </xf>
    <xf numFmtId="0" fontId="10" fillId="3" borderId="5" xfId="0" applyFont="1" applyFill="1" applyBorder="1" applyAlignment="1" applyProtection="1">
      <alignment horizontal="left"/>
    </xf>
    <xf numFmtId="0" fontId="10" fillId="3" borderId="15" xfId="0" applyFont="1" applyFill="1" applyBorder="1" applyAlignment="1" applyProtection="1">
      <alignment horizontal="left"/>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8" fontId="8" fillId="5" borderId="5" xfId="1" applyFont="1" applyFill="1" applyBorder="1" applyAlignment="1" applyProtection="1">
      <alignment horizontal="center" vertical="center"/>
      <protection hidden="1"/>
    </xf>
    <xf numFmtId="8" fontId="8" fillId="5" borderId="15" xfId="1" applyFont="1" applyFill="1" applyBorder="1" applyAlignment="1" applyProtection="1">
      <alignment horizontal="center" vertical="center"/>
      <protection hidden="1"/>
    </xf>
    <xf numFmtId="0" fontId="7" fillId="3" borderId="15" xfId="0" applyFont="1" applyFill="1" applyBorder="1" applyAlignment="1" applyProtection="1">
      <alignment horizontal="left"/>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9" fillId="3" borderId="2" xfId="0" applyFont="1" applyFill="1" applyBorder="1" applyAlignment="1" applyProtection="1"/>
    <xf numFmtId="0" fontId="8" fillId="0" borderId="7" xfId="0" applyFont="1" applyFill="1" applyBorder="1" applyAlignment="1" applyProtection="1">
      <alignment horizontal="left"/>
      <protection hidden="1"/>
    </xf>
    <xf numFmtId="0" fontId="8" fillId="2" borderId="22" xfId="0" applyFont="1" applyFill="1" applyBorder="1" applyProtection="1">
      <protection locked="0"/>
    </xf>
    <xf numFmtId="0" fontId="8" fillId="2" borderId="23" xfId="0" applyFont="1" applyFill="1" applyBorder="1" applyProtection="1">
      <protection locked="0"/>
    </xf>
    <xf numFmtId="0" fontId="8" fillId="2" borderId="6" xfId="0" applyFont="1" applyFill="1" applyBorder="1" applyProtection="1">
      <protection locked="0"/>
    </xf>
    <xf numFmtId="49" fontId="8" fillId="4" borderId="5" xfId="0" applyNumberFormat="1" applyFont="1" applyFill="1" applyBorder="1" applyAlignment="1" applyProtection="1">
      <alignment horizontal="left"/>
      <protection hidden="1"/>
    </xf>
    <xf numFmtId="0" fontId="8" fillId="4" borderId="15" xfId="0" applyNumberFormat="1" applyFont="1" applyFill="1" applyBorder="1" applyAlignment="1" applyProtection="1">
      <alignment horizontal="left"/>
      <protection hidden="1"/>
    </xf>
    <xf numFmtId="0" fontId="8" fillId="4" borderId="8" xfId="0" applyFont="1" applyFill="1" applyBorder="1" applyAlignment="1" applyProtection="1">
      <alignment horizontal="left"/>
      <protection locked="0"/>
    </xf>
    <xf numFmtId="0" fontId="8" fillId="4" borderId="1" xfId="0" applyFont="1" applyFill="1" applyBorder="1" applyAlignment="1" applyProtection="1">
      <alignment horizontal="left"/>
      <protection locked="0"/>
    </xf>
    <xf numFmtId="0" fontId="7" fillId="3" borderId="9"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7" fillId="3" borderId="0" xfId="0" applyFont="1" applyFill="1" applyBorder="1" applyAlignment="1" applyProtection="1">
      <alignment horizontal="center" wrapText="1"/>
      <protection locked="0"/>
    </xf>
    <xf numFmtId="0" fontId="7" fillId="3" borderId="1" xfId="0" applyFont="1" applyFill="1" applyBorder="1" applyAlignment="1" applyProtection="1">
      <alignment horizontal="center" wrapText="1"/>
      <protection locked="0"/>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left"/>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8" fontId="8" fillId="4" borderId="8" xfId="1" applyFont="1" applyFill="1" applyBorder="1" applyAlignment="1" applyProtection="1">
      <alignment horizontal="left"/>
      <protection locked="0" hidden="1"/>
    </xf>
    <xf numFmtId="8" fontId="8" fillId="4" borderId="14" xfId="1" applyFont="1" applyFill="1" applyBorder="1" applyAlignment="1" applyProtection="1">
      <alignment horizontal="left"/>
      <protection locked="0" hidden="1"/>
    </xf>
    <xf numFmtId="8" fontId="8" fillId="4" borderId="5" xfId="1" applyFont="1" applyFill="1" applyBorder="1" applyAlignment="1" applyProtection="1">
      <alignment horizontal="left"/>
      <protection locked="0" hidden="1"/>
    </xf>
    <xf numFmtId="8" fontId="8" fillId="4" borderId="15" xfId="1" applyFont="1" applyFill="1" applyBorder="1" applyAlignment="1" applyProtection="1">
      <alignment horizontal="left"/>
      <protection locked="0" hidden="1"/>
    </xf>
    <xf numFmtId="0" fontId="7" fillId="3" borderId="0"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7" fillId="3" borderId="5" xfId="0" applyFont="1" applyFill="1" applyBorder="1" applyAlignment="1" applyProtection="1">
      <alignment horizontal="left"/>
    </xf>
    <xf numFmtId="0" fontId="7" fillId="3" borderId="5" xfId="0" applyFont="1" applyFill="1" applyBorder="1" applyAlignment="1" applyProtection="1"/>
    <xf numFmtId="0" fontId="7" fillId="3" borderId="15" xfId="0" applyFont="1" applyFill="1" applyBorder="1" applyAlignment="1" applyProtection="1"/>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8" fontId="8" fillId="10" borderId="2" xfId="1" applyFont="1" applyFill="1" applyBorder="1" applyAlignment="1" applyProtection="1">
      <alignment horizontal="center"/>
      <protection hidden="1"/>
    </xf>
    <xf numFmtId="8" fontId="8" fillId="10" borderId="15" xfId="1" applyFont="1" applyFill="1" applyBorder="1" applyAlignment="1" applyProtection="1">
      <alignment horizontal="center"/>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Border="1" applyAlignment="1" applyProtection="1">
      <alignment horizontal="left"/>
      <protection hidden="1"/>
    </xf>
    <xf numFmtId="0" fontId="8" fillId="2" borderId="0" xfId="0" applyFont="1" applyFill="1" applyBorder="1" applyAlignment="1" applyProtection="1">
      <alignment horizontal="right"/>
      <protection hidden="1"/>
    </xf>
    <xf numFmtId="0" fontId="7" fillId="3" borderId="10" xfId="0" applyFont="1" applyFill="1" applyBorder="1" applyAlignment="1" applyProtection="1">
      <alignment horizontal="center"/>
      <protection hidden="1"/>
    </xf>
    <xf numFmtId="0" fontId="7" fillId="3" borderId="9"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9" fillId="3" borderId="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3"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7"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8" fontId="8" fillId="5" borderId="1"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8" fontId="8" fillId="5" borderId="8" xfId="1" applyFont="1" applyFill="1" applyBorder="1" applyAlignment="1" applyProtection="1">
      <alignment horizontal="center"/>
      <protection hidden="1"/>
    </xf>
    <xf numFmtId="0" fontId="7" fillId="3" borderId="5" xfId="0" applyFont="1" applyFill="1" applyBorder="1" applyAlignment="1" applyProtection="1">
      <protection hidden="1"/>
    </xf>
    <xf numFmtId="0" fontId="7" fillId="3" borderId="15"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9" fillId="3" borderId="15" xfId="0" applyFont="1" applyFill="1" applyBorder="1" applyAlignment="1" applyProtection="1">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8" fillId="4" borderId="0" xfId="0" applyFont="1" applyFill="1" applyBorder="1" applyAlignment="1" applyProtection="1">
      <alignment horizontal="left"/>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xf numFmtId="0" fontId="14" fillId="12" borderId="32" xfId="0" applyFont="1" applyFill="1" applyBorder="1" applyAlignment="1" applyProtection="1">
      <alignment horizontal="center" vertical="center" wrapText="1"/>
      <protection hidden="1"/>
    </xf>
    <xf numFmtId="0" fontId="14" fillId="12" borderId="33" xfId="0" applyFont="1" applyFill="1" applyBorder="1" applyAlignment="1" applyProtection="1">
      <alignment horizontal="center" vertical="center" wrapText="1"/>
      <protection hidden="1"/>
    </xf>
    <xf numFmtId="0" fontId="26" fillId="4" borderId="0" xfId="0" applyFont="1" applyFill="1" applyBorder="1" applyAlignment="1" applyProtection="1">
      <alignment horizontal="center"/>
      <protection hidden="1"/>
    </xf>
    <xf numFmtId="0" fontId="17" fillId="8" borderId="0" xfId="0" applyFont="1" applyFill="1" applyAlignment="1" applyProtection="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Border="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cellXfs>
  <cellStyles count="5">
    <cellStyle name="Currency" xfId="1" builtinId="4"/>
    <cellStyle name="Normal" xfId="0" builtinId="0"/>
    <cellStyle name="Normal_person_months_conversion_chart" xfId="3"/>
    <cellStyle name="Note" xfId="4" builtinId="10"/>
    <cellStyle name="Percent" xfId="2" builtinId="5"/>
  </cellStyles>
  <dxfs count="34">
    <dxf>
      <fill>
        <patternFill>
          <bgColor rgb="FFFFC7CE"/>
        </patternFill>
      </fill>
    </dxf>
    <dxf>
      <font>
        <color theme="0"/>
      </font>
      <fill>
        <patternFill>
          <bgColor rgb="FFFF3300"/>
        </patternFill>
      </fill>
    </dxf>
    <dxf>
      <font>
        <color theme="0"/>
      </font>
      <fill>
        <patternFill>
          <bgColor rgb="FFFF0000"/>
        </patternFill>
      </fill>
    </dxf>
    <dxf>
      <fill>
        <patternFill>
          <bgColor rgb="FFFF5050"/>
        </patternFill>
      </fill>
    </dxf>
    <dxf>
      <fill>
        <patternFill>
          <bgColor rgb="FFFF505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0000"/>
        </patternFill>
      </fill>
    </dxf>
    <dxf>
      <fill>
        <patternFill>
          <bgColor rgb="FFFF5050"/>
        </patternFill>
      </fill>
    </dxf>
    <dxf>
      <fill>
        <patternFill>
          <bgColor rgb="FFFF505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0000"/>
        </patternFill>
      </fill>
    </dxf>
    <dxf>
      <fill>
        <patternFill>
          <bgColor rgb="FFFF5050"/>
        </patternFill>
      </fill>
    </dxf>
    <dxf>
      <fill>
        <patternFill>
          <bgColor rgb="FFFF505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0000"/>
        </patternFill>
      </fill>
    </dxf>
    <dxf>
      <fill>
        <patternFill>
          <bgColor rgb="FFFF5050"/>
        </patternFill>
      </fill>
    </dxf>
    <dxf>
      <fill>
        <patternFill>
          <bgColor rgb="FFFF5050"/>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5050"/>
        </patternFill>
      </fill>
    </dxf>
    <dxf>
      <fill>
        <patternFill>
          <bgColor rgb="FFFF505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12</xdr:col>
      <xdr:colOff>304799</xdr:colOff>
      <xdr:row>3</xdr:row>
      <xdr:rowOff>9526</xdr:rowOff>
    </xdr:from>
    <xdr:to>
      <xdr:col>20</xdr:col>
      <xdr:colOff>0</xdr:colOff>
      <xdr:row>143</xdr:row>
      <xdr:rowOff>160020</xdr:rowOff>
    </xdr:to>
    <xdr:sp macro="" textlink="">
      <xdr:nvSpPr>
        <xdr:cNvPr id="2" name="TextBox 1"/>
        <xdr:cNvSpPr txBox="1"/>
      </xdr:nvSpPr>
      <xdr:spPr>
        <a:xfrm>
          <a:off x="10873739" y="535306"/>
          <a:ext cx="4267201" cy="26767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latin typeface="Arial" panose="020B0604020202020204" pitchFamily="34" charset="0"/>
              <a:cs typeface="Arial" panose="020B0604020202020204" pitchFamily="34" charset="0"/>
            </a:rPr>
            <a:t>1.</a:t>
          </a:r>
          <a:r>
            <a:rPr lang="en-US" sz="1100" b="1" baseline="0">
              <a:latin typeface="Arial" panose="020B0604020202020204" pitchFamily="34" charset="0"/>
              <a:cs typeface="Arial" panose="020B0604020202020204" pitchFamily="34" charset="0"/>
            </a:rPr>
            <a:t>  Project Title</a:t>
          </a:r>
          <a:r>
            <a:rPr lang="en-US" sz="1100" b="0" baseline="0">
              <a:latin typeface="Arial" panose="020B0604020202020204" pitchFamily="34" charset="0"/>
              <a:cs typeface="Arial" panose="020B0604020202020204" pitchFamily="34" charset="0"/>
            </a:rPr>
            <a:t>--enter the full name of the project, the title will automatically copy to the remaining tabs</a:t>
          </a:r>
        </a:p>
        <a:p>
          <a:endParaRPr lang="en-US" sz="1100" b="0"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2.  Principal Investigator(s) and Dept.</a:t>
          </a:r>
          <a:r>
            <a:rPr lang="en-US" sz="1100" b="0" baseline="0">
              <a:latin typeface="Arial" panose="020B0604020202020204" pitchFamily="34" charset="0"/>
              <a:cs typeface="Arial" panose="020B0604020202020204" pitchFamily="34" charset="0"/>
            </a:rPr>
            <a:t>--enter the names of the principal investigator, co-investigator(s), and select the home department of each investigator; the template will automatically provide the DA number and copy to remaining tabs</a:t>
          </a:r>
        </a:p>
        <a:p>
          <a:endParaRPr lang="en-US" sz="1100" b="0"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3.  Funding Purpose</a:t>
          </a:r>
          <a:r>
            <a:rPr lang="en-US" sz="1100" b="0" baseline="0">
              <a:latin typeface="Arial" panose="020B0604020202020204" pitchFamily="34" charset="0"/>
              <a:cs typeface="Arial" panose="020B0604020202020204" pitchFamily="34" charset="0"/>
            </a:rPr>
            <a:t>--select either Research, Instruction, or Other from the drop-down menu to ensure the correct F&amp;A is autopopulated into the budget.  If a value other than what is available on the drop-down list is entered, an error message will result.  </a:t>
          </a:r>
          <a:r>
            <a:rPr lang="en-US" sz="1100" b="0" baseline="0">
              <a:solidFill>
                <a:srgbClr val="FF0000"/>
              </a:solidFill>
              <a:latin typeface="Arial" panose="020B0604020202020204" pitchFamily="34" charset="0"/>
              <a:cs typeface="Arial" panose="020B0604020202020204" pitchFamily="34" charset="0"/>
            </a:rPr>
            <a:t>A selection must be  made in order for the budget to function correctly.</a:t>
          </a:r>
        </a:p>
        <a:p>
          <a:endParaRPr lang="en-US" sz="1100" b="0"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4.  Project Location</a:t>
          </a:r>
          <a:r>
            <a:rPr lang="en-US" sz="1100" b="0" baseline="0">
              <a:solidFill>
                <a:sysClr val="windowText" lastClr="000000"/>
              </a:solidFill>
              <a:latin typeface="Arial" panose="020B0604020202020204" pitchFamily="34" charset="0"/>
              <a:cs typeface="Arial" panose="020B0604020202020204" pitchFamily="34" charset="0"/>
            </a:rPr>
            <a:t>--select either On-Campus or Off-Campus from the drop-down menu. This selection is a variable in determining the F&amp;A rate.  If a value other than what is available on the drop-down list is entered, an error message will result.  </a:t>
          </a:r>
          <a:r>
            <a:rPr lang="en-US" sz="1100" b="0" baseline="0">
              <a:solidFill>
                <a:srgbClr val="FF0000"/>
              </a:solidFill>
              <a:latin typeface="Arial" panose="020B0604020202020204" pitchFamily="34" charset="0"/>
              <a:cs typeface="Arial" panose="020B0604020202020204" pitchFamily="34" charset="0"/>
            </a:rPr>
            <a:t>A selection must be made in order for the budget to function correctly.</a:t>
          </a:r>
        </a:p>
        <a:p>
          <a:endParaRPr lang="en-US" sz="1100" b="0"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5.  Agency Limits F&amp;A?</a:t>
          </a:r>
          <a:r>
            <a:rPr lang="en-US" sz="1100" b="0" baseline="0">
              <a:solidFill>
                <a:sysClr val="windowText" lastClr="000000"/>
              </a:solidFill>
              <a:latin typeface="Arial" panose="020B0604020202020204" pitchFamily="34" charset="0"/>
              <a:cs typeface="Arial" panose="020B0604020202020204" pitchFamily="34" charset="0"/>
            </a:rPr>
            <a:t>--select Yes or No from the drop-down menu.  This selection is a variable in determining the F&amp;A rate.  If a value other than what is available on the drop-down list is entered, an error message will result.  </a:t>
          </a:r>
          <a:r>
            <a:rPr lang="en-US" sz="1100" b="0" baseline="0">
              <a:solidFill>
                <a:schemeClr val="tx2">
                  <a:lumMod val="75000"/>
                </a:schemeClr>
              </a:solidFill>
              <a:latin typeface="Arial" panose="020B0604020202020204" pitchFamily="34" charset="0"/>
              <a:cs typeface="Arial" panose="020B0604020202020204" pitchFamily="34" charset="0"/>
            </a:rPr>
            <a:t>If the funding agency adheres to WVU F&amp;A rates, select </a:t>
          </a:r>
          <a:r>
            <a:rPr lang="en-US" sz="1100" b="0" u="sng" baseline="0">
              <a:solidFill>
                <a:schemeClr val="tx2">
                  <a:lumMod val="75000"/>
                </a:schemeClr>
              </a:solidFill>
              <a:latin typeface="Arial" panose="020B0604020202020204" pitchFamily="34" charset="0"/>
              <a:cs typeface="Arial" panose="020B0604020202020204" pitchFamily="34" charset="0"/>
            </a:rPr>
            <a:t>No</a:t>
          </a:r>
          <a:r>
            <a:rPr lang="en-US" sz="1100" b="0" baseline="0">
              <a:solidFill>
                <a:schemeClr val="tx2">
                  <a:lumMod val="60000"/>
                  <a:lumOff val="40000"/>
                </a:schemeClr>
              </a:solidFill>
              <a:latin typeface="Arial" panose="020B0604020202020204" pitchFamily="34" charset="0"/>
              <a:cs typeface="Arial" panose="020B0604020202020204" pitchFamily="34" charset="0"/>
            </a:rPr>
            <a:t>.  </a:t>
          </a:r>
          <a:r>
            <a:rPr lang="en-US" sz="1100" b="0" baseline="0">
              <a:solidFill>
                <a:schemeClr val="tx2">
                  <a:lumMod val="75000"/>
                </a:schemeClr>
              </a:solidFill>
              <a:latin typeface="Arial" panose="020B0604020202020204" pitchFamily="34" charset="0"/>
              <a:cs typeface="Arial" panose="020B0604020202020204" pitchFamily="34" charset="0"/>
            </a:rPr>
            <a:t>If the funding agency  requires a lower F&amp;A rate, or no F&amp;A, select </a:t>
          </a:r>
          <a:r>
            <a:rPr lang="en-US" sz="1100" b="0" u="sng" baseline="0">
              <a:solidFill>
                <a:schemeClr val="tx2">
                  <a:lumMod val="75000"/>
                </a:schemeClr>
              </a:solidFill>
              <a:latin typeface="Arial" panose="020B0604020202020204" pitchFamily="34" charset="0"/>
              <a:cs typeface="Arial" panose="020B0604020202020204" pitchFamily="34" charset="0"/>
            </a:rPr>
            <a:t>Yes</a:t>
          </a:r>
          <a:r>
            <a:rPr lang="en-US" sz="1100" b="0" baseline="0">
              <a:solidFill>
                <a:schemeClr val="tx2">
                  <a:lumMod val="75000"/>
                </a:schemeClr>
              </a:solidFill>
              <a:latin typeface="Arial" panose="020B0604020202020204" pitchFamily="34" charset="0"/>
              <a:cs typeface="Arial" panose="020B0604020202020204" pitchFamily="34" charset="0"/>
            </a:rPr>
            <a:t>.  </a:t>
          </a:r>
          <a:r>
            <a:rPr lang="en-US" sz="1100" b="0" baseline="0">
              <a:solidFill>
                <a:srgbClr val="FF0000"/>
              </a:solidFill>
              <a:latin typeface="Arial" panose="020B0604020202020204" pitchFamily="34" charset="0"/>
              <a:cs typeface="Arial" panose="020B0604020202020204" pitchFamily="34" charset="0"/>
            </a:rPr>
            <a:t>A selection must be made in order for the budget to function correctly.</a:t>
          </a:r>
        </a:p>
        <a:p>
          <a:endParaRPr lang="en-US" sz="1100" b="0"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6.  Agency Rate</a:t>
          </a:r>
          <a:r>
            <a:rPr lang="en-US" sz="1100" b="0" baseline="0">
              <a:solidFill>
                <a:sysClr val="windowText" lastClr="000000"/>
              </a:solidFill>
              <a:latin typeface="Arial" panose="020B0604020202020204" pitchFamily="34" charset="0"/>
              <a:cs typeface="Arial" panose="020B0604020202020204" pitchFamily="34" charset="0"/>
            </a:rPr>
            <a:t>--to be used only if the Agency Limits the F&amp;A rate. E</a:t>
          </a:r>
          <a:r>
            <a:rPr lang="en-US" sz="1100" b="0" u="none" baseline="0">
              <a:solidFill>
                <a:sysClr val="windowText" lastClr="000000"/>
              </a:solidFill>
              <a:latin typeface="Arial" panose="020B0604020202020204" pitchFamily="34" charset="0"/>
              <a:cs typeface="Arial" panose="020B0604020202020204" pitchFamily="34" charset="0"/>
            </a:rPr>
            <a:t>nter the maximum F&amp;A rate in this field.  If no F&amp;A is permitted, enter 0.</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7.  Multi-year?</a:t>
          </a:r>
          <a:r>
            <a:rPr lang="en-US" sz="1100" b="0" u="none" baseline="0">
              <a:solidFill>
                <a:sysClr val="windowText" lastClr="000000"/>
              </a:solidFill>
              <a:latin typeface="Arial" panose="020B0604020202020204" pitchFamily="34" charset="0"/>
              <a:cs typeface="Arial" panose="020B0604020202020204" pitchFamily="34" charset="0"/>
            </a:rPr>
            <a:t>--select Yes or No from the drop-down menu.</a:t>
          </a:r>
        </a:p>
        <a:p>
          <a:r>
            <a:rPr lang="en-US" sz="1100" b="0" u="none" baseline="0">
              <a:solidFill>
                <a:sysClr val="windowText" lastClr="000000"/>
              </a:solidFill>
              <a:latin typeface="Arial" panose="020B0604020202020204" pitchFamily="34" charset="0"/>
              <a:cs typeface="Arial" panose="020B0604020202020204" pitchFamily="34" charset="0"/>
            </a:rPr>
            <a:t>  </a:t>
          </a:r>
        </a:p>
        <a:p>
          <a:r>
            <a:rPr lang="en-US" sz="1100" b="1" u="none" baseline="0">
              <a:solidFill>
                <a:sysClr val="windowText" lastClr="000000"/>
              </a:solidFill>
              <a:latin typeface="Arial" panose="020B0604020202020204" pitchFamily="34" charset="0"/>
              <a:cs typeface="Arial" panose="020B0604020202020204" pitchFamily="34" charset="0"/>
            </a:rPr>
            <a:t>8.  # of Years</a:t>
          </a:r>
          <a:r>
            <a:rPr lang="en-US" sz="1100" b="0" u="none" baseline="0">
              <a:solidFill>
                <a:sysClr val="windowText" lastClr="000000"/>
              </a:solidFill>
              <a:latin typeface="Arial" panose="020B0604020202020204" pitchFamily="34" charset="0"/>
              <a:cs typeface="Arial" panose="020B0604020202020204" pitchFamily="34" charset="0"/>
            </a:rPr>
            <a:t>--enter the length of the project in years.  This is also the number of budget tabs that will be completed.</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9.  Cost sharing required?</a:t>
          </a:r>
          <a:r>
            <a:rPr lang="en-US" sz="1100" b="0" u="none" baseline="0">
              <a:solidFill>
                <a:sysClr val="windowText" lastClr="000000"/>
              </a:solidFill>
              <a:latin typeface="Arial" panose="020B0604020202020204" pitchFamily="34" charset="0"/>
              <a:cs typeface="Arial" panose="020B0604020202020204" pitchFamily="34" charset="0"/>
            </a:rPr>
            <a:t>--select Yes or No from the drop-down menu.</a:t>
          </a:r>
        </a:p>
        <a:p>
          <a:r>
            <a:rPr lang="en-US" sz="1100" b="0" u="none" baseline="0">
              <a:solidFill>
                <a:sysClr val="windowText" lastClr="000000"/>
              </a:solidFill>
              <a:latin typeface="Arial" panose="020B0604020202020204" pitchFamily="34" charset="0"/>
              <a:cs typeface="Arial" panose="020B0604020202020204" pitchFamily="34" charset="0"/>
            </a:rPr>
            <a:t> </a:t>
          </a:r>
        </a:p>
        <a:p>
          <a:r>
            <a:rPr lang="en-US" sz="1100" b="1" u="none" baseline="0">
              <a:solidFill>
                <a:sysClr val="windowText" lastClr="000000"/>
              </a:solidFill>
              <a:latin typeface="Arial" panose="020B0604020202020204" pitchFamily="34" charset="0"/>
              <a:cs typeface="Arial" panose="020B0604020202020204" pitchFamily="34" charset="0"/>
            </a:rPr>
            <a:t>10.  Percentage required</a:t>
          </a:r>
          <a:r>
            <a:rPr lang="en-US" sz="1100" b="0" u="none" baseline="0">
              <a:solidFill>
                <a:sysClr val="windowText" lastClr="000000"/>
              </a:solidFill>
              <a:latin typeface="Arial" panose="020B0604020202020204" pitchFamily="34" charset="0"/>
              <a:cs typeface="Arial" panose="020B0604020202020204" pitchFamily="34" charset="0"/>
            </a:rPr>
            <a:t>--if the agency requires cost-sharing as a percentage of the total budget, enter the required percentage in this field.</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11.  Amount required</a:t>
          </a:r>
          <a:r>
            <a:rPr lang="en-US" sz="1100" b="0" u="none" baseline="0">
              <a:solidFill>
                <a:sysClr val="windowText" lastClr="000000"/>
              </a:solidFill>
              <a:latin typeface="Arial" panose="020B0604020202020204" pitchFamily="34" charset="0"/>
              <a:cs typeface="Arial" panose="020B0604020202020204" pitchFamily="34" charset="0"/>
            </a:rPr>
            <a:t>--if the agency requires cost-sharing as a specific dollar amount of the total budget, enter the required amount in this field.</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12.  % Provided</a:t>
          </a:r>
          <a:r>
            <a:rPr lang="en-US" sz="110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100" b="0"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13.  $ Provided</a:t>
          </a:r>
          <a:r>
            <a:rPr lang="en-US" sz="110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a:t>
          </a:r>
          <a:r>
            <a:rPr lang="en-US" sz="1100" b="0" u="none" baseline="0">
              <a:solidFill>
                <a:srgbClr val="FF0000"/>
              </a:solidFill>
              <a:latin typeface="Arial" panose="020B0604020202020204" pitchFamily="34" charset="0"/>
              <a:cs typeface="Arial" panose="020B0604020202020204" pitchFamily="34" charset="0"/>
            </a:rPr>
            <a:t>.  This cell will autocalculate and will not allow data entry.</a:t>
          </a:r>
        </a:p>
        <a:p>
          <a:endParaRPr lang="en-US" sz="1100" b="1"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A.  Salaries and Wages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1" u="none" baseline="0">
              <a:solidFill>
                <a:srgbClr val="FF0000"/>
              </a:solidFill>
              <a:latin typeface="Arial" panose="020B0604020202020204" pitchFamily="34" charset="0"/>
              <a:cs typeface="Arial" panose="020B0604020202020204" pitchFamily="34" charset="0"/>
            </a:rPr>
            <a:t>You MUST use the SALARY ADJUSTMENT TAB in order for the salary field to populate.  Go to the SALARY ADJUSTMENT TAB, </a:t>
          </a:r>
          <a:r>
            <a:rPr lang="en-US" sz="1100" b="0" u="none" baseline="0">
              <a:solidFill>
                <a:sysClr val="windowText" lastClr="000000"/>
              </a:solidFill>
              <a:latin typeface="Arial" panose="020B0604020202020204" pitchFamily="34" charset="0"/>
              <a:cs typeface="Arial" panose="020B0604020202020204" pitchFamily="34" charset="0"/>
            </a:rPr>
            <a:t>enter the PI's salary for the budget start year.  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100" b="0" u="sng" baseline="0">
            <a:solidFill>
              <a:sysClr val="windowText" lastClr="000000"/>
            </a:solidFill>
            <a:latin typeface="Arial" panose="020B0604020202020204" pitchFamily="34" charset="0"/>
            <a:cs typeface="Arial" panose="020B0604020202020204" pitchFamily="34" charset="0"/>
          </a:endParaRPr>
        </a:p>
        <a:p>
          <a:r>
            <a:rPr lang="en-US" sz="1100" b="0" i="0" baseline="0">
              <a:solidFill>
                <a:schemeClr val="dk1"/>
              </a:solidFill>
              <a:effectLst/>
              <a:latin typeface="Arial" panose="020B0604020202020204" pitchFamily="34" charset="0"/>
              <a:ea typeface="+mn-ea"/>
              <a:cs typeface="Arial" panose="020B0604020202020204" pitchFamily="34" charset="0"/>
            </a:rPr>
            <a:t>Enter the names of all primary investigators/co-primary investigators that will receive salary funding from the award under </a:t>
          </a:r>
          <a:r>
            <a:rPr lang="en-US" sz="1100" b="0" i="0" u="sng" baseline="0">
              <a:solidFill>
                <a:schemeClr val="dk1"/>
              </a:solidFill>
              <a:effectLst/>
              <a:latin typeface="Arial" panose="020B0604020202020204" pitchFamily="34" charset="0"/>
              <a:ea typeface="+mn-ea"/>
              <a:cs typeface="Arial" panose="020B0604020202020204" pitchFamily="34" charset="0"/>
            </a:rPr>
            <a:t>Senior Personnel</a:t>
          </a:r>
          <a:r>
            <a:rPr lang="en-US" sz="1100" b="0" i="0" baseline="0">
              <a:solidFill>
                <a:schemeClr val="dk1"/>
              </a:solidFill>
              <a:effectLst/>
              <a:latin typeface="Arial" panose="020B0604020202020204" pitchFamily="34" charset="0"/>
              <a:ea typeface="+mn-ea"/>
              <a:cs typeface="Arial" panose="020B0604020202020204" pitchFamily="34" charset="0"/>
            </a:rPr>
            <a:t>.  </a:t>
          </a:r>
          <a:r>
            <a:rPr lang="en-US" sz="1100" b="0" u="sng" baseline="0">
              <a:solidFill>
                <a:sysClr val="windowText" lastClr="000000"/>
              </a:solidFill>
              <a:latin typeface="Arial" panose="020B0604020202020204" pitchFamily="34" charset="0"/>
              <a:cs typeface="Arial" panose="020B0604020202020204" pitchFamily="34" charset="0"/>
            </a:rPr>
            <a:t>Under Research Period</a:t>
          </a:r>
          <a:r>
            <a:rPr lang="en-US" sz="1100" b="0" u="none" baseline="0">
              <a:solidFill>
                <a:sysClr val="windowText" lastClr="000000"/>
              </a:solidFill>
              <a:latin typeface="Arial" panose="020B0604020202020204" pitchFamily="34" charset="0"/>
              <a:cs typeface="Arial" panose="020B0604020202020204" pitchFamily="34" charset="0"/>
            </a:rPr>
            <a:t>,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a:t>
          </a:r>
          <a:r>
            <a:rPr lang="en-US" sz="1100" b="0" u="sng" baseline="0">
              <a:solidFill>
                <a:sysClr val="windowText" lastClr="000000"/>
              </a:solidFill>
              <a:latin typeface="Arial" panose="020B0604020202020204" pitchFamily="34" charset="0"/>
              <a:cs typeface="Arial" panose="020B0604020202020204" pitchFamily="34" charset="0"/>
            </a:rPr>
            <a:t>Effort (%)</a:t>
          </a:r>
          <a:r>
            <a:rPr lang="en-US" sz="1100" b="0" u="none" baseline="0">
              <a:solidFill>
                <a:sysClr val="windowText" lastClr="000000"/>
              </a:solidFill>
              <a:latin typeface="Arial" panose="020B0604020202020204" pitchFamily="34" charset="0"/>
              <a:cs typeface="Arial" panose="020B0604020202020204" pitchFamily="34" charset="0"/>
            </a:rPr>
            <a:t>.  Note: If needed, </a:t>
          </a:r>
          <a:r>
            <a:rPr lang="en-US" sz="1100" b="0" i="1" u="none" baseline="0">
              <a:solidFill>
                <a:sysClr val="windowText" lastClr="000000"/>
              </a:solidFill>
              <a:latin typeface="Arial" panose="020B0604020202020204" pitchFamily="34" charset="0"/>
              <a:cs typeface="Arial" panose="020B0604020202020204" pitchFamily="34" charset="0"/>
            </a:rPr>
            <a:t>use the % effort calculator for assistance in determining the amount of effort that will be expended on the project.</a:t>
          </a:r>
          <a:r>
            <a:rPr lang="en-US" sz="1100" b="0" u="none" baseline="0">
              <a:solidFill>
                <a:srgbClr val="00B0F0"/>
              </a:solidFill>
              <a:latin typeface="Arial" panose="020B0604020202020204" pitchFamily="34" charset="0"/>
              <a:cs typeface="Arial" panose="020B0604020202020204" pitchFamily="34" charset="0"/>
            </a:rPr>
            <a:t> </a:t>
          </a:r>
          <a:r>
            <a:rPr lang="en-US" sz="1100" b="0" u="none" baseline="0">
              <a:solidFill>
                <a:sysClr val="windowText" lastClr="000000"/>
              </a:solidFill>
              <a:latin typeface="Arial" panose="020B0604020202020204" pitchFamily="34" charset="0"/>
              <a:cs typeface="Arial" panose="020B0604020202020204" pitchFamily="34" charset="0"/>
            </a:rPr>
            <a:t> </a:t>
          </a:r>
          <a:r>
            <a:rPr lang="en-US" sz="110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0" u="none" baseline="0">
              <a:solidFill>
                <a:sysClr val="windowText" lastClr="000000"/>
              </a:solidFill>
              <a:latin typeface="Arial" panose="020B0604020202020204" pitchFamily="34" charset="0"/>
              <a:cs typeface="Arial" panose="020B0604020202020204" pitchFamily="34" charset="0"/>
            </a:rPr>
            <a:t>Enter the </a:t>
          </a:r>
          <a:r>
            <a:rPr lang="en-US" sz="1100" b="0" u="sng" baseline="0">
              <a:solidFill>
                <a:sysClr val="windowText" lastClr="000000"/>
              </a:solidFill>
              <a:latin typeface="Arial" panose="020B0604020202020204" pitchFamily="34" charset="0"/>
              <a:cs typeface="Arial" panose="020B0604020202020204" pitchFamily="34" charset="0"/>
            </a:rPr>
            <a:t>individual's</a:t>
          </a:r>
          <a:r>
            <a:rPr lang="en-US" sz="1100" b="0" u="none" baseline="0">
              <a:solidFill>
                <a:sysClr val="windowText" lastClr="000000"/>
              </a:solidFill>
              <a:latin typeface="Arial" panose="020B0604020202020204" pitchFamily="34" charset="0"/>
              <a:cs typeface="Arial" panose="020B0604020202020204" pitchFamily="34" charset="0"/>
            </a:rPr>
            <a:t> </a:t>
          </a:r>
          <a:r>
            <a:rPr lang="en-US" sz="1100" b="0" u="sng" baseline="0">
              <a:solidFill>
                <a:sysClr val="windowText" lastClr="000000"/>
              </a:solidFill>
              <a:latin typeface="Arial" panose="020B0604020202020204" pitchFamily="34" charset="0"/>
              <a:cs typeface="Arial" panose="020B0604020202020204" pitchFamily="34" charset="0"/>
            </a:rPr>
            <a:t>Appointment Term</a:t>
          </a:r>
          <a:r>
            <a:rPr lang="en-US" sz="1100" b="0" u="none" baseline="0">
              <a:solidFill>
                <a:sysClr val="windowText" lastClr="000000"/>
              </a:solidFill>
              <a:latin typeface="Arial" panose="020B0604020202020204" pitchFamily="34" charset="0"/>
              <a:cs typeface="Arial" panose="020B0604020202020204" pitchFamily="34" charset="0"/>
            </a:rPr>
            <a:t> and the number of </a:t>
          </a:r>
          <a:r>
            <a:rPr lang="en-US" sz="1100" b="0" u="sng" baseline="0">
              <a:solidFill>
                <a:sysClr val="windowText" lastClr="000000"/>
              </a:solidFill>
              <a:latin typeface="Arial" panose="020B0604020202020204" pitchFamily="34" charset="0"/>
              <a:cs typeface="Arial" panose="020B0604020202020204" pitchFamily="34" charset="0"/>
            </a:rPr>
            <a:t>Months Requested</a:t>
          </a:r>
          <a:r>
            <a:rPr lang="en-US" sz="110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100" b="0" u="none" baseline="0">
              <a:solidFill>
                <a:srgbClr val="FF0000"/>
              </a:solidFill>
              <a:latin typeface="Arial" panose="020B0604020202020204" pitchFamily="34" charset="0"/>
              <a:cs typeface="Arial" panose="020B0604020202020204" pitchFamily="34" charset="0"/>
            </a:rPr>
            <a:t>An error message will appear if this occurs</a:t>
          </a:r>
          <a:r>
            <a:rPr lang="en-US" sz="1100" b="0" u="none" baseline="0">
              <a:solidFill>
                <a:sysClr val="windowText" lastClr="000000"/>
              </a:solidFill>
              <a:latin typeface="Arial" panose="020B0604020202020204" pitchFamily="34" charset="0"/>
              <a:cs typeface="Arial" panose="020B0604020202020204" pitchFamily="34" charset="0"/>
            </a:rPr>
            <a:t>.</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0" u="none" baseline="0">
              <a:solidFill>
                <a:sysClr val="windowText" lastClr="000000"/>
              </a:solidFill>
              <a:latin typeface="Arial" panose="020B0604020202020204" pitchFamily="34" charset="0"/>
              <a:cs typeface="Arial" panose="020B0604020202020204" pitchFamily="34" charset="0"/>
            </a:rPr>
            <a:t>The salary requested from the sponsor will </a:t>
          </a:r>
          <a:r>
            <a:rPr lang="en-US" sz="1100" b="0" u="none" baseline="0">
              <a:solidFill>
                <a:srgbClr val="FF0000"/>
              </a:solidFill>
              <a:latin typeface="Arial" panose="020B0604020202020204" pitchFamily="34" charset="0"/>
              <a:cs typeface="Arial" panose="020B0604020202020204" pitchFamily="34" charset="0"/>
            </a:rPr>
            <a:t>autocalculate under </a:t>
          </a:r>
          <a:r>
            <a:rPr lang="en-US" sz="1100" b="0" u="sng" baseline="0">
              <a:solidFill>
                <a:srgbClr val="FF0000"/>
              </a:solidFill>
              <a:latin typeface="Arial" panose="020B0604020202020204" pitchFamily="34" charset="0"/>
              <a:cs typeface="Arial" panose="020B0604020202020204" pitchFamily="34" charset="0"/>
            </a:rPr>
            <a:t>Requested Funds </a:t>
          </a:r>
          <a:r>
            <a:rPr lang="en-US" sz="1100" b="0" u="none" baseline="0">
              <a:solidFill>
                <a:srgbClr val="FF0000"/>
              </a:solidFill>
              <a:latin typeface="Arial" panose="020B0604020202020204" pitchFamily="34" charset="0"/>
              <a:cs typeface="Arial" panose="020B0604020202020204" pitchFamily="34" charset="0"/>
            </a:rPr>
            <a:t>and will not allow data entry.  </a:t>
          </a:r>
          <a:r>
            <a:rPr lang="en-US" sz="110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a:t>
          </a:r>
          <a:r>
            <a:rPr lang="en-US" sz="1100" b="0" u="sng" baseline="0">
              <a:solidFill>
                <a:sysClr val="windowText" lastClr="000000"/>
              </a:solidFill>
              <a:latin typeface="Arial" panose="020B0604020202020204" pitchFamily="34" charset="0"/>
              <a:cs typeface="Arial" panose="020B0604020202020204" pitchFamily="34" charset="0"/>
            </a:rPr>
            <a:t>WVU Cost Share</a:t>
          </a:r>
          <a:r>
            <a:rPr lang="en-US" sz="1100" b="0" u="none" baseline="0">
              <a:solidFill>
                <a:sysClr val="windowText" lastClr="000000"/>
              </a:solidFill>
              <a:latin typeface="Arial" panose="020B0604020202020204" pitchFamily="34" charset="0"/>
              <a:cs typeface="Arial" panose="020B0604020202020204" pitchFamily="34" charset="0"/>
            </a:rPr>
            <a:t>.  External personnel costs should be placed in the </a:t>
          </a:r>
          <a:r>
            <a:rPr lang="en-US" sz="1100" b="0" u="sng" baseline="0">
              <a:solidFill>
                <a:sysClr val="windowText" lastClr="000000"/>
              </a:solidFill>
              <a:latin typeface="Arial" panose="020B0604020202020204" pitchFamily="34" charset="0"/>
              <a:cs typeface="Arial" panose="020B0604020202020204" pitchFamily="34" charset="0"/>
            </a:rPr>
            <a:t>Other</a:t>
          </a:r>
          <a:r>
            <a:rPr lang="en-US" sz="1100" b="0" u="none" baseline="0">
              <a:solidFill>
                <a:sysClr val="windowText" lastClr="000000"/>
              </a:solidFill>
              <a:latin typeface="Arial" panose="020B0604020202020204" pitchFamily="34" charset="0"/>
              <a:cs typeface="Arial" panose="020B0604020202020204" pitchFamily="34" charset="0"/>
            </a:rPr>
            <a:t> column.  Salary expenses for post-doctoral fellows and students is not indicated by individual, but by the number of each category to be supported/cost shared (i.e., </a:t>
          </a:r>
          <a:r>
            <a:rPr lang="en-US" sz="1100" b="0" u="sng" baseline="0">
              <a:solidFill>
                <a:sysClr val="windowText" lastClr="000000"/>
              </a:solidFill>
              <a:latin typeface="Arial" panose="020B0604020202020204" pitchFamily="34" charset="0"/>
              <a:cs typeface="Arial" panose="020B0604020202020204" pitchFamily="34" charset="0"/>
            </a:rPr>
            <a:t># Supported </a:t>
          </a:r>
          <a:r>
            <a:rPr lang="en-US" sz="1100" b="0" u="none" baseline="0">
              <a:solidFill>
                <a:sysClr val="windowText" lastClr="000000"/>
              </a:solidFill>
              <a:latin typeface="Arial" panose="020B0604020202020204" pitchFamily="34" charset="0"/>
              <a:cs typeface="Arial" panose="020B0604020202020204" pitchFamily="34" charset="0"/>
            </a:rPr>
            <a:t>column).  If # supported is proportional, then enter the appropriate formula or the calculated total.  Enter the average appointment term and months requested when multiple post docs or students are supported.  </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C.  Fringe Benefits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100" b="0" u="sng" baseline="0">
              <a:solidFill>
                <a:srgbClr val="FF0000"/>
              </a:solidFill>
              <a:latin typeface="Arial" panose="020B0604020202020204" pitchFamily="34" charset="0"/>
              <a:cs typeface="Arial" panose="020B0604020202020204" pitchFamily="34" charset="0"/>
            </a:rPr>
            <a:t>Fringe Rate</a:t>
          </a:r>
          <a:r>
            <a:rPr lang="en-US" sz="1100" b="0" u="none" baseline="0">
              <a:solidFill>
                <a:srgbClr val="FF0000"/>
              </a:solidFill>
              <a:latin typeface="Arial" panose="020B0604020202020204" pitchFamily="34" charset="0"/>
              <a:cs typeface="Arial" panose="020B0604020202020204" pitchFamily="34" charset="0"/>
            </a:rPr>
            <a:t>.  Cell will not allow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D.  Total Personnel Costs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E.  Travel</a:t>
          </a:r>
          <a:r>
            <a:rPr lang="en-US" sz="110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F.  Supplies</a:t>
          </a:r>
          <a:r>
            <a:rPr lang="en-US" sz="110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G.  Operating Services</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H.  Professional Services</a:t>
          </a:r>
          <a:r>
            <a:rPr lang="en-US" sz="110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For information on determining the type of proposed professional services, please see the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Vendor/Subrecepient </a:t>
          </a:r>
          <a:r>
            <a:rPr kumimoji="0" lang="en-US" sz="1100" b="0" i="0" u="sng"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Checklist,</a:t>
          </a:r>
          <a:r>
            <a:rPr kumimoji="0" lang="en-US" sz="110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 </a:t>
          </a:r>
          <a:r>
            <a:rPr lang="en-US" sz="1100" b="0" u="none" baseline="0">
              <a:solidFill>
                <a:sysClr val="windowText" lastClr="000000"/>
              </a:solidFill>
              <a:latin typeface="Arial" panose="020B0604020202020204" pitchFamily="34" charset="0"/>
              <a:cs typeface="Arial" panose="020B0604020202020204" pitchFamily="34" charset="0"/>
            </a:rPr>
            <a:t>available from OSP.</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I.  Stipends</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J.  Tuition</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K.  Equipment (&gt;$5,000)</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L.  Other Charges</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M.  Total Direct Costs</a:t>
          </a:r>
          <a:r>
            <a:rPr lang="en-US" sz="110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100" b="0" u="none" baseline="0">
              <a:solidFill>
                <a:srgbClr val="FF0000"/>
              </a:solidFill>
              <a:latin typeface="Arial" panose="020B0604020202020204" pitchFamily="34" charset="0"/>
              <a:cs typeface="Arial" panose="020B0604020202020204" pitchFamily="34" charset="0"/>
            </a:rPr>
            <a:t>The cell automatically calculates and will not allow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100" b="0" baseline="0">
              <a:solidFill>
                <a:sysClr val="windowText" lastClr="000000"/>
              </a:solidFill>
              <a:latin typeface="Arial" panose="020B0604020202020204" pitchFamily="34" charset="0"/>
              <a:cs typeface="Arial" panose="020B0604020202020204" pitchFamily="34" charset="0"/>
            </a:rPr>
            <a:t>--the amount of F&amp;A to be charged to the proposal, based on the selections made in sections 3.  Funding Purpose, 4. Project Location, 5. Agency Limits F&amp;A?, and if applicable, 6. Agency Rate.  </a:t>
          </a:r>
          <a:r>
            <a:rPr lang="en-US" sz="1100" b="0" baseline="0">
              <a:solidFill>
                <a:srgbClr val="FF0000"/>
              </a:solidFill>
              <a:latin typeface="Arial" panose="020B0604020202020204" pitchFamily="34" charset="0"/>
              <a:cs typeface="Arial" panose="020B0604020202020204" pitchFamily="34" charset="0"/>
            </a:rPr>
            <a:t>The cell automatically calculates and will not allow data entry.  </a:t>
          </a:r>
          <a:r>
            <a:rPr lang="en-US" sz="110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10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100" b="0" baseline="0">
              <a:solidFill>
                <a:sysClr val="windowText" lastClr="000000"/>
              </a:solidFill>
              <a:latin typeface="Arial" panose="020B0604020202020204" pitchFamily="34" charset="0"/>
              <a:cs typeface="Arial" panose="020B0604020202020204" pitchFamily="34" charset="0"/>
            </a:rPr>
            <a:t/>
          </a:r>
          <a:br>
            <a:rPr lang="en-US" sz="1100" b="0" baseline="0">
              <a:solidFill>
                <a:sysClr val="windowText" lastClr="000000"/>
              </a:solidFill>
              <a:latin typeface="Arial" panose="020B0604020202020204" pitchFamily="34" charset="0"/>
              <a:cs typeface="Arial" panose="020B0604020202020204" pitchFamily="34" charset="0"/>
            </a:rPr>
          </a:br>
          <a:r>
            <a:rPr lang="en-US" sz="1100" b="1" baseline="0">
              <a:solidFill>
                <a:sysClr val="windowText" lastClr="000000"/>
              </a:solidFill>
              <a:latin typeface="Arial" panose="020B0604020202020204" pitchFamily="34" charset="0"/>
              <a:cs typeface="Arial" panose="020B0604020202020204" pitchFamily="34" charset="0"/>
            </a:rPr>
            <a:t>O.  Total Project Costs</a:t>
          </a:r>
          <a:r>
            <a:rPr lang="en-US" sz="110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10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100" b="1" baseline="0">
            <a:solidFill>
              <a:sysClr val="windowText" lastClr="00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Subcontract Details</a:t>
          </a:r>
          <a:r>
            <a:rPr lang="en-US" sz="1100" b="0" baseline="0">
              <a:solidFill>
                <a:sysClr val="windowText" lastClr="000000"/>
              </a:solidFill>
              <a:latin typeface="Arial" panose="020B0604020202020204" pitchFamily="34" charset="0"/>
              <a:cs typeface="Arial" panose="020B0604020202020204" pitchFamily="34" charset="0"/>
            </a:rPr>
            <a:t>--enter the Vendor, and  Amount (in dollars) to be provided for all subcontracts related to the proposal.  Subcontracts for year two through five that will not be utilized in Year one should be entered with a zero dollar value.  </a:t>
          </a:r>
          <a:r>
            <a:rPr lang="en-US" sz="110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100" b="0" baseline="0">
              <a:solidFill>
                <a:sysClr val="windowText" lastClr="000000"/>
              </a:solidFill>
              <a:latin typeface="Arial" panose="020B0604020202020204" pitchFamily="34" charset="0"/>
              <a:cs typeface="Arial" panose="020B0604020202020204" pitchFamily="34" charset="0"/>
            </a:rPr>
            <a:t>.</a:t>
          </a:r>
          <a:endParaRPr lang="en-US" sz="110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25512</xdr:colOff>
      <xdr:row>0</xdr:row>
      <xdr:rowOff>91441</xdr:rowOff>
    </xdr:from>
    <xdr:to>
      <xdr:col>9</xdr:col>
      <xdr:colOff>518160</xdr:colOff>
      <xdr:row>2</xdr:row>
      <xdr:rowOff>76200</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361950</xdr:colOff>
      <xdr:row>3</xdr:row>
      <xdr:rowOff>9524</xdr:rowOff>
    </xdr:from>
    <xdr:to>
      <xdr:col>19</xdr:col>
      <xdr:colOff>510540</xdr:colOff>
      <xdr:row>110</xdr:row>
      <xdr:rowOff>30480</xdr:rowOff>
    </xdr:to>
    <xdr:sp macro="" textlink="">
      <xdr:nvSpPr>
        <xdr:cNvPr id="2" name="TextBox 1"/>
        <xdr:cNvSpPr txBox="1"/>
      </xdr:nvSpPr>
      <xdr:spPr>
        <a:xfrm>
          <a:off x="10999470" y="504824"/>
          <a:ext cx="4179570" cy="20434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A.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Under Research Period</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Effort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05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If needed, use the % effort calculator for assistance in determining the amount of effort that will be expended on the project.</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If the amount of effort exceeds 20%, the cell will turn red, but the value will still be accepted in the field.  A value greater than 20% will require justification to be submitted along with the budget.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The </a:t>
          </a:r>
          <a:r>
            <a:rPr kumimoji="0" lang="en-US" sz="105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Salary/Stipend</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for the appropriate personnel will autocalculate based on the information entered in the salary adjustement tab.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Enter the individual's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Appointment Term</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and the number of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Months Requested</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 number of months requested cannot exceed the appointment term.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An error message will appear if this occurs</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rgbClr val="FF0000"/>
              </a:solidFill>
              <a:effectLst/>
              <a:latin typeface="Arial" panose="020B0604020202020204" pitchFamily="34" charset="0"/>
              <a:ea typeface="+mn-ea"/>
              <a:cs typeface="Arial" panose="020B0604020202020204" pitchFamily="34" charset="0"/>
            </a:rPr>
            <a:t>The salary requested from the sponsor will autocalculate under </a:t>
          </a:r>
          <a:r>
            <a:rPr lang="en-US" sz="1100" b="0" u="sng" baseline="0">
              <a:solidFill>
                <a:srgbClr val="FF0000"/>
              </a:solidFill>
              <a:effectLst/>
              <a:latin typeface="Arial" panose="020B0604020202020204" pitchFamily="34" charset="0"/>
              <a:ea typeface="+mn-ea"/>
              <a:cs typeface="Arial" panose="020B0604020202020204" pitchFamily="34" charset="0"/>
            </a:rPr>
            <a:t>Requested Funds </a:t>
          </a:r>
          <a:r>
            <a:rPr lang="en-US" sz="1100" b="0" baseline="0">
              <a:solidFill>
                <a:srgbClr val="FF0000"/>
              </a:solidFill>
              <a:effectLst/>
              <a:latin typeface="Arial" panose="020B0604020202020204" pitchFamily="34" charset="0"/>
              <a:ea typeface="+mn-ea"/>
              <a:cs typeface="Arial" panose="020B0604020202020204" pitchFamily="34" charset="0"/>
            </a:rPr>
            <a:t>and will not allow data entry</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If the proposal requires cost sharing and salary for WVU employees will be used to meet this obligation, enter the amount to be cost-shared under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WVU Cost Share</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External personnel costs should be placed in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Other</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column.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Salary expenses for post-doctoral fellows and students is not indicated by individual, but by the number of each category to be supported/cost shared (i.e.,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Supported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column).  If # supported is proportional, then enter the appropriate formula or the calculated total.  Enter the average appointment term and months requested when multiple post docs or students are supported.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For information on determining the type of proposed professional services, please see the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Vendor/Subrecepient Checklist, </a:t>
          </a:r>
          <a:r>
            <a:rPr lang="en-US" sz="1050" b="0" u="none" baseline="0">
              <a:solidFill>
                <a:sysClr val="windowText" lastClr="000000"/>
              </a:solidFill>
              <a:latin typeface="Arial" panose="020B0604020202020204" pitchFamily="34" charset="0"/>
              <a:cs typeface="Arial" panose="020B0604020202020204" pitchFamily="34" charset="0"/>
            </a:rPr>
            <a:t>available from OSP.</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242888</xdr:colOff>
      <xdr:row>3</xdr:row>
      <xdr:rowOff>15874</xdr:rowOff>
    </xdr:from>
    <xdr:to>
      <xdr:col>19</xdr:col>
      <xdr:colOff>594360</xdr:colOff>
      <xdr:row>107</xdr:row>
      <xdr:rowOff>137160</xdr:rowOff>
    </xdr:to>
    <xdr:sp macro="" textlink="">
      <xdr:nvSpPr>
        <xdr:cNvPr id="3" name="TextBox 2"/>
        <xdr:cNvSpPr txBox="1"/>
      </xdr:nvSpPr>
      <xdr:spPr>
        <a:xfrm>
          <a:off x="10849928" y="511174"/>
          <a:ext cx="4260532" cy="20192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pPr marL="0" marR="0" indent="0" defTabSz="914400" eaLnBrk="1" fontAlgn="auto" latinLnBrk="0" hangingPunct="1">
            <a:lnSpc>
              <a:spcPct val="100000"/>
            </a:lnSpc>
            <a:spcBef>
              <a:spcPts val="0"/>
            </a:spcBef>
            <a:spcAft>
              <a:spcPts val="0"/>
            </a:spcAft>
            <a:buClrTx/>
            <a:buSzTx/>
            <a:buFontTx/>
            <a:buNone/>
            <a:tabLst/>
            <a:defRPr/>
          </a:pPr>
          <a:endParaRPr lang="en-US" sz="1050" b="0"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Research, Instruction, or Other: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r>
            <a:rPr lang="en-US" sz="1050" b="0" baseline="0">
              <a:solidFill>
                <a:schemeClr val="dk1"/>
              </a:solidFill>
              <a:effectLst/>
              <a:latin typeface="Arial" panose="020B0604020202020204" pitchFamily="34" charset="0"/>
              <a:ea typeface="+mn-ea"/>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On-Campus or Off-Campus: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Yes or No: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in personnel costs, such as potential raises, enter a percentage  of increase over the previous year.  </a:t>
          </a:r>
          <a:r>
            <a:rPr lang="en-US" sz="1050" b="0" u="none" baseline="0">
              <a:solidFill>
                <a:srgbClr val="FF0000"/>
              </a:solidFill>
              <a:latin typeface="Arial" panose="020B0604020202020204" pitchFamily="34" charset="0"/>
              <a:cs typeface="Arial" panose="020B0604020202020204" pitchFamily="34" charset="0"/>
            </a:rPr>
            <a:t>This is generally no greater than 5%.</a:t>
          </a:r>
        </a:p>
        <a:p>
          <a:endParaRPr lang="en-US" sz="1050" b="0" u="none"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Yes or No: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A.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Under Research Period</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Effort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05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If needed, use the % effort calculator for assistance in determining the amount of effort that will be expended on the project.</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If the amount of effort exceeds 20%, the cell will turn red, but the value will still be accepted in the field.  A value greater than 20% will require justification to be submitted along with the budget.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Arial" panose="020B0604020202020204" pitchFamily="34" charset="0"/>
              <a:ea typeface="+mn-ea"/>
              <a:cs typeface="Arial" panose="020B0604020202020204" pitchFamily="34" charset="0"/>
            </a:rPr>
            <a:t>The </a:t>
          </a:r>
          <a:r>
            <a:rPr lang="en-US" sz="1100" b="0" i="0" u="sng" baseline="0">
              <a:solidFill>
                <a:srgbClr val="FF0000"/>
              </a:solidFill>
              <a:effectLst/>
              <a:latin typeface="Arial" panose="020B0604020202020204" pitchFamily="34" charset="0"/>
              <a:ea typeface="+mn-ea"/>
              <a:cs typeface="Arial" panose="020B0604020202020204" pitchFamily="34" charset="0"/>
            </a:rPr>
            <a:t>Salary/Stipend</a:t>
          </a:r>
          <a:r>
            <a:rPr lang="en-US" sz="1100" b="0" i="0" baseline="0">
              <a:solidFill>
                <a:srgbClr val="FF0000"/>
              </a:solidFill>
              <a:effectLst/>
              <a:latin typeface="Arial" panose="020B0604020202020204" pitchFamily="34" charset="0"/>
              <a:ea typeface="+mn-ea"/>
              <a:cs typeface="Arial" panose="020B0604020202020204" pitchFamily="34" charset="0"/>
            </a:rPr>
            <a:t> for the appropriate personnel will autocalculate based on the information entered in the salary adjustement tab</a:t>
          </a:r>
          <a:r>
            <a:rPr lang="en-US" sz="1100" b="0" i="0" baseline="0">
              <a:solidFill>
                <a:schemeClr val="dk1"/>
              </a:solidFill>
              <a:effectLst/>
              <a:latin typeface="Arial" panose="020B0604020202020204" pitchFamily="34" charset="0"/>
              <a:ea typeface="+mn-ea"/>
              <a:cs typeface="Arial" panose="020B0604020202020204" pitchFamily="34" charset="0"/>
            </a:rPr>
            <a:t>. Enter the individual's </a:t>
          </a:r>
          <a:r>
            <a:rPr lang="en-US" sz="1100" b="0" i="0" u="sng" baseline="0">
              <a:solidFill>
                <a:schemeClr val="dk1"/>
              </a:solidFill>
              <a:effectLst/>
              <a:latin typeface="Arial" panose="020B0604020202020204" pitchFamily="34" charset="0"/>
              <a:ea typeface="+mn-ea"/>
              <a:cs typeface="Arial" panose="020B0604020202020204" pitchFamily="34" charset="0"/>
            </a:rPr>
            <a:t>Appointment Term</a:t>
          </a:r>
          <a:r>
            <a:rPr lang="en-US" sz="1100" b="0" i="0" baseline="0">
              <a:solidFill>
                <a:schemeClr val="dk1"/>
              </a:solidFill>
              <a:effectLst/>
              <a:latin typeface="Arial" panose="020B0604020202020204" pitchFamily="34" charset="0"/>
              <a:ea typeface="+mn-ea"/>
              <a:cs typeface="Arial" panose="020B0604020202020204" pitchFamily="34" charset="0"/>
            </a:rPr>
            <a:t> and the number of </a:t>
          </a:r>
          <a:r>
            <a:rPr lang="en-US" sz="1100" b="0" i="0" u="sng" baseline="0">
              <a:solidFill>
                <a:schemeClr val="dk1"/>
              </a:solidFill>
              <a:effectLst/>
              <a:latin typeface="Arial" panose="020B0604020202020204" pitchFamily="34" charset="0"/>
              <a:ea typeface="+mn-ea"/>
              <a:cs typeface="Arial" panose="020B0604020202020204" pitchFamily="34" charset="0"/>
            </a:rPr>
            <a:t>Months Requested</a:t>
          </a:r>
          <a:r>
            <a:rPr lang="en-US" sz="1100" b="0" i="0" u="none" baseline="0">
              <a:solidFill>
                <a:schemeClr val="dk1"/>
              </a:solidFill>
              <a:effectLst/>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number of months requested cannot exceed the appointment term.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An error message will appear if this occurs.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rgbClr val="FF0000"/>
              </a:solidFill>
              <a:effectLst/>
              <a:latin typeface="Arial" panose="020B0604020202020204" pitchFamily="34" charset="0"/>
              <a:ea typeface="+mn-ea"/>
              <a:cs typeface="Arial" panose="020B0604020202020204" pitchFamily="34" charset="0"/>
            </a:rPr>
            <a:t>The salary requested from the sponsor will autocalculate under </a:t>
          </a:r>
          <a:r>
            <a:rPr lang="en-US" sz="1100" b="0" u="sng" baseline="0">
              <a:solidFill>
                <a:srgbClr val="FF0000"/>
              </a:solidFill>
              <a:effectLst/>
              <a:latin typeface="Arial" panose="020B0604020202020204" pitchFamily="34" charset="0"/>
              <a:ea typeface="+mn-ea"/>
              <a:cs typeface="Arial" panose="020B0604020202020204" pitchFamily="34" charset="0"/>
            </a:rPr>
            <a:t>Requested Funds </a:t>
          </a:r>
          <a:r>
            <a:rPr lang="en-US" sz="1100" b="0" baseline="0">
              <a:solidFill>
                <a:srgbClr val="FF0000"/>
              </a:solidFill>
              <a:effectLst/>
              <a:latin typeface="Arial" panose="020B0604020202020204" pitchFamily="34" charset="0"/>
              <a:ea typeface="+mn-ea"/>
              <a:cs typeface="Arial" panose="020B0604020202020204" pitchFamily="34" charset="0"/>
            </a:rPr>
            <a:t>and will not allow data entry</a:t>
          </a:r>
          <a:r>
            <a:rPr lang="en-US" sz="1100" b="0" i="0" baseline="0">
              <a:solidFill>
                <a:srgbClr val="FF0000"/>
              </a:solidFill>
              <a:effectLst/>
              <a:latin typeface="Arial" panose="020B0604020202020204" pitchFamily="34" charset="0"/>
              <a:ea typeface="+mn-ea"/>
              <a:cs typeface="Arial" panose="020B0604020202020204" pitchFamily="34" charset="0"/>
            </a:rPr>
            <a: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proposal requires cost sharing and salary for WVU employees will be used to meet this obligation, enter the amount to be cost-shared under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WVU Cost Share</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External personnel costs should be placed in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Other</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column.  Salary expenses for post-doctoral fellows and students is not indicated by individual, but by the number of each category to be supported/cost shared (i.e.,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Supported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column).  If # supported is proportional, then enter the appropriate formula or the calculated total.  Enter the average appointment term and months requested when multiple post docs or students are supported.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For information on determining the type of proposed professional services, please see the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Vendor/Subrecepient Checklist, </a:t>
          </a:r>
          <a:r>
            <a:rPr lang="en-US" sz="1050" b="0" u="none" baseline="0">
              <a:solidFill>
                <a:sysClr val="windowText" lastClr="000000"/>
              </a:solidFill>
              <a:latin typeface="Arial" panose="020B0604020202020204" pitchFamily="34" charset="0"/>
              <a:cs typeface="Arial" panose="020B0604020202020204" pitchFamily="34" charset="0"/>
            </a:rPr>
            <a:t>available from OSP.</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 names automatically populate from Year 1.  Enter the Amount for each subcontract to be utilized in Year 3.  Subcontracts not utilized in Year 3 should  have a zero dollar amount entered.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7</xdr:col>
      <xdr:colOff>437515</xdr:colOff>
      <xdr:row>0</xdr:row>
      <xdr:rowOff>57468</xdr:rowOff>
    </xdr:from>
    <xdr:to>
      <xdr:col>9</xdr:col>
      <xdr:colOff>340043</xdr:colOff>
      <xdr:row>2</xdr:row>
      <xdr:rowOff>82128</xdr:rowOff>
    </xdr:to>
    <xdr:pic>
      <xdr:nvPicPr>
        <xdr:cNvPr id="6" name="Picture 5"/>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333377</xdr:colOff>
      <xdr:row>3</xdr:row>
      <xdr:rowOff>15876</xdr:rowOff>
    </xdr:from>
    <xdr:to>
      <xdr:col>20</xdr:col>
      <xdr:colOff>7938</xdr:colOff>
      <xdr:row>110</xdr:row>
      <xdr:rowOff>129540</xdr:rowOff>
    </xdr:to>
    <xdr:sp macro="" textlink="">
      <xdr:nvSpPr>
        <xdr:cNvPr id="3" name="TextBox 2"/>
        <xdr:cNvSpPr txBox="1"/>
      </xdr:nvSpPr>
      <xdr:spPr>
        <a:xfrm>
          <a:off x="8783957" y="511176"/>
          <a:ext cx="4284661" cy="19857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 </a:t>
          </a: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Research, Instruction, or Other: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r>
            <a:rPr lang="en-US" sz="1050" b="0" baseline="0">
              <a:solidFill>
                <a:schemeClr val="dk1"/>
              </a:solidFill>
              <a:effectLst/>
              <a:latin typeface="Arial" panose="020B0604020202020204" pitchFamily="34" charset="0"/>
              <a:ea typeface="+mn-ea"/>
              <a:cs typeface="Arial" panose="020B0604020202020204" pitchFamily="34" charset="0"/>
            </a:rPr>
            <a:t> </a:t>
          </a:r>
          <a:endParaRPr lang="en-US" sz="1050" b="0" baseline="0">
            <a:latin typeface="Arial" panose="020B0604020202020204" pitchFamily="34" charset="0"/>
            <a:cs typeface="Arial" panose="020B0604020202020204" pitchFamily="34" charset="0"/>
          </a:endParaRPr>
        </a:p>
        <a:p>
          <a:endParaRPr lang="en-US" sz="1050" b="1" baseline="0">
            <a:solidFill>
              <a:sysClr val="windowText" lastClr="00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On-Campus or Off-Campus: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Yes or No: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in personnel costs, such as potential raises, enter a percentage  of increase over the previous year.  </a:t>
          </a:r>
          <a:r>
            <a:rPr lang="en-US" sz="1050" b="0" u="none" baseline="0">
              <a:solidFill>
                <a:srgbClr val="FF0000"/>
              </a:solidFill>
              <a:latin typeface="Arial" panose="020B0604020202020204" pitchFamily="34" charset="0"/>
              <a:cs typeface="Arial" panose="020B0604020202020204" pitchFamily="34" charset="0"/>
            </a:rPr>
            <a:t>This is generally no greater than 5%.</a:t>
          </a:r>
        </a:p>
        <a:p>
          <a:endParaRPr lang="en-US" sz="1050" b="0" u="none"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Yes or No: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A.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Under Research Period</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Effort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05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If needed, use the % effort calculator for assistance in determining the amount of effort that will be expended on the project.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If the amount of effort exceeds 20%, the cell will turn red, but the value will still be accepted in the field.  A value greater than 20% will require justification to be submitted along with the budget.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Arial" panose="020B0604020202020204" pitchFamily="34" charset="0"/>
              <a:ea typeface="+mn-ea"/>
              <a:cs typeface="Arial" panose="020B0604020202020204" pitchFamily="34" charset="0"/>
            </a:rPr>
            <a:t>The </a:t>
          </a:r>
          <a:r>
            <a:rPr lang="en-US" sz="1100" b="0" i="0" u="sng" baseline="0">
              <a:solidFill>
                <a:srgbClr val="FF0000"/>
              </a:solidFill>
              <a:effectLst/>
              <a:latin typeface="Arial" panose="020B0604020202020204" pitchFamily="34" charset="0"/>
              <a:ea typeface="+mn-ea"/>
              <a:cs typeface="Arial" panose="020B0604020202020204" pitchFamily="34" charset="0"/>
            </a:rPr>
            <a:t>Salary/Stipend</a:t>
          </a:r>
          <a:r>
            <a:rPr lang="en-US" sz="1100" b="0" i="0" baseline="0">
              <a:solidFill>
                <a:srgbClr val="FF0000"/>
              </a:solidFill>
              <a:effectLst/>
              <a:latin typeface="Arial" panose="020B0604020202020204" pitchFamily="34" charset="0"/>
              <a:ea typeface="+mn-ea"/>
              <a:cs typeface="Arial" panose="020B0604020202020204" pitchFamily="34" charset="0"/>
            </a:rPr>
            <a:t> for the appropriate personnel will autocalculate based on the information entered in the salary adjustement tab. </a:t>
          </a:r>
          <a:r>
            <a:rPr lang="en-US" sz="1100" b="0" i="0" baseline="0">
              <a:solidFill>
                <a:schemeClr val="dk1"/>
              </a:solidFill>
              <a:effectLst/>
              <a:latin typeface="Arial" panose="020B0604020202020204" pitchFamily="34" charset="0"/>
              <a:ea typeface="+mn-ea"/>
              <a:cs typeface="Arial" panose="020B0604020202020204" pitchFamily="34" charset="0"/>
            </a:rPr>
            <a:t>Enter the individual's </a:t>
          </a:r>
          <a:r>
            <a:rPr lang="en-US" sz="1100" b="0" i="0" u="sng" baseline="0">
              <a:solidFill>
                <a:schemeClr val="dk1"/>
              </a:solidFill>
              <a:effectLst/>
              <a:latin typeface="Arial" panose="020B0604020202020204" pitchFamily="34" charset="0"/>
              <a:ea typeface="+mn-ea"/>
              <a:cs typeface="Arial" panose="020B0604020202020204" pitchFamily="34" charset="0"/>
            </a:rPr>
            <a:t>Appointment Term</a:t>
          </a:r>
          <a:r>
            <a:rPr lang="en-US" sz="1100" b="0" i="0" baseline="0">
              <a:solidFill>
                <a:schemeClr val="dk1"/>
              </a:solidFill>
              <a:effectLst/>
              <a:latin typeface="Arial" panose="020B0604020202020204" pitchFamily="34" charset="0"/>
              <a:ea typeface="+mn-ea"/>
              <a:cs typeface="Arial" panose="020B0604020202020204" pitchFamily="34" charset="0"/>
            </a:rPr>
            <a:t> and the number of </a:t>
          </a:r>
          <a:r>
            <a:rPr lang="en-US" sz="1100" b="0" i="0" u="sng" baseline="0">
              <a:solidFill>
                <a:schemeClr val="dk1"/>
              </a:solidFill>
              <a:effectLst/>
              <a:latin typeface="Arial" panose="020B0604020202020204" pitchFamily="34" charset="0"/>
              <a:ea typeface="+mn-ea"/>
              <a:cs typeface="Arial" panose="020B0604020202020204" pitchFamily="34" charset="0"/>
            </a:rPr>
            <a:t>Months Requested</a:t>
          </a:r>
          <a:r>
            <a:rPr lang="en-US" sz="1100" b="0" i="0" baseline="0">
              <a:solidFill>
                <a:schemeClr val="dk1"/>
              </a:solidFill>
              <a:effectLst/>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number of months requested cannot exceed the appointment term.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An error message will appear if this occurs.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rgbClr val="FF0000"/>
              </a:solidFill>
              <a:effectLst/>
              <a:latin typeface="Arial" panose="020B0604020202020204" pitchFamily="34" charset="0"/>
              <a:ea typeface="+mn-ea"/>
              <a:cs typeface="Arial" panose="020B0604020202020204" pitchFamily="34" charset="0"/>
            </a:rPr>
            <a:t>The salary requested from the sponsor will autocalculate under </a:t>
          </a:r>
          <a:r>
            <a:rPr lang="en-US" sz="1100" b="0" u="sng" baseline="0">
              <a:solidFill>
                <a:srgbClr val="FF0000"/>
              </a:solidFill>
              <a:effectLst/>
              <a:latin typeface="Arial" panose="020B0604020202020204" pitchFamily="34" charset="0"/>
              <a:ea typeface="+mn-ea"/>
              <a:cs typeface="Arial" panose="020B0604020202020204" pitchFamily="34" charset="0"/>
            </a:rPr>
            <a:t>Requested Funds </a:t>
          </a:r>
          <a:r>
            <a:rPr lang="en-US" sz="1100" b="0" baseline="0">
              <a:solidFill>
                <a:srgbClr val="FF0000"/>
              </a:solidFill>
              <a:effectLst/>
              <a:latin typeface="Arial" panose="020B0604020202020204" pitchFamily="34" charset="0"/>
              <a:ea typeface="+mn-ea"/>
              <a:cs typeface="Arial" panose="020B0604020202020204" pitchFamily="34" charset="0"/>
            </a:rPr>
            <a:t>and will not allow data entry</a:t>
          </a:r>
          <a:r>
            <a:rPr lang="en-US" sz="1100" b="0" i="0" baseline="0">
              <a:solidFill>
                <a:srgbClr val="FF0000"/>
              </a:solidFill>
              <a:effectLst/>
              <a:latin typeface="Arial" panose="020B0604020202020204" pitchFamily="34" charset="0"/>
              <a:ea typeface="+mn-ea"/>
              <a:cs typeface="Arial" panose="020B0604020202020204" pitchFamily="34" charset="0"/>
            </a:rPr>
            <a:t>.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proposal requires cost sharing and salary for WVU employees will be used to meet this obligation, enter the amount to be cost-shared under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WVU Cost Share</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External personnel costs should be placed in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Other</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column.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Salary expenses for post-doctoral fellows and students is not indicated by individual, but by the number of each category to be supported/cost shared i.e., </a:t>
          </a:r>
          <a:r>
            <a:rPr kumimoji="0" lang="en-US" sz="105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Supported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column).  If # supported is proportional, then enter the appropriate formula or the calculated total.  Enter the average appointment term and months requested when multiple post docs or students are supported.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For information on determining the type of proposed professional services, please see the </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Vendor/Subrecepient Checklist, </a:t>
          </a:r>
          <a:r>
            <a:rPr lang="en-US" sz="1050" b="0" u="none" baseline="0">
              <a:solidFill>
                <a:sysClr val="windowText" lastClr="000000"/>
              </a:solidFill>
              <a:latin typeface="Arial" panose="020B0604020202020204" pitchFamily="34" charset="0"/>
              <a:cs typeface="Arial" panose="020B0604020202020204" pitchFamily="34" charset="0"/>
            </a:rPr>
            <a:t> available from OSP.</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 names automatically populate from Year 1.  Enter the Amount for each subcontract to be utilized in Year 4.  Subcontracts not utilized in Year 4 should  have a zero dollar amount entered..  </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The MTDC of each contract will automatically calculate</a:t>
          </a:r>
          <a:r>
            <a:rPr lang="en-US" sz="1050" b="0" baseline="0">
              <a:solidFill>
                <a:srgbClr val="FF0000"/>
              </a:solidFill>
              <a:latin typeface="Arial" panose="020B0604020202020204" pitchFamily="34" charset="0"/>
              <a:cs typeface="Arial" panose="020B0604020202020204" pitchFamily="34" charset="0"/>
            </a:rPr>
            <a:t>.</a:t>
          </a:r>
          <a:endParaRPr lang="en-US" sz="1050" b="1" baseline="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7</xdr:col>
      <xdr:colOff>623252</xdr:colOff>
      <xdr:row>0</xdr:row>
      <xdr:rowOff>68262</xdr:rowOff>
    </xdr:from>
    <xdr:to>
      <xdr:col>9</xdr:col>
      <xdr:colOff>541019</xdr:colOff>
      <xdr:row>2</xdr:row>
      <xdr:rowOff>92922</xdr:rowOff>
    </xdr:to>
    <xdr:pic>
      <xdr:nvPicPr>
        <xdr:cNvPr id="4" name="Picture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1588</xdr:colOff>
      <xdr:row>3</xdr:row>
      <xdr:rowOff>15876</xdr:rowOff>
    </xdr:from>
    <xdr:to>
      <xdr:col>20</xdr:col>
      <xdr:colOff>7937</xdr:colOff>
      <xdr:row>116</xdr:row>
      <xdr:rowOff>160020</xdr:rowOff>
    </xdr:to>
    <xdr:sp macro="" textlink="">
      <xdr:nvSpPr>
        <xdr:cNvPr id="3" name="TextBox 2"/>
        <xdr:cNvSpPr txBox="1"/>
      </xdr:nvSpPr>
      <xdr:spPr>
        <a:xfrm>
          <a:off x="8726488" y="511176"/>
          <a:ext cx="4273549" cy="2098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Arial" panose="020B0604020202020204" pitchFamily="34" charset="0"/>
              <a:cs typeface="Arial" panose="020B0604020202020204" pitchFamily="34" charset="0"/>
            </a:rPr>
            <a:t>1.</a:t>
          </a:r>
          <a:r>
            <a:rPr lang="en-US" sz="1100" b="1" baseline="0">
              <a:latin typeface="Arial" panose="020B0604020202020204" pitchFamily="34" charset="0"/>
              <a:cs typeface="Arial" panose="020B0604020202020204" pitchFamily="34" charset="0"/>
            </a:rPr>
            <a:t>  Project Title</a:t>
          </a:r>
          <a:r>
            <a:rPr lang="en-US" sz="1100" b="0" baseline="0">
              <a:latin typeface="Arial" panose="020B0604020202020204" pitchFamily="34" charset="0"/>
              <a:cs typeface="Arial" panose="020B0604020202020204" pitchFamily="34" charset="0"/>
            </a:rPr>
            <a: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2.  Principal Investigator(s) and Dept.</a:t>
          </a:r>
          <a:r>
            <a:rPr lang="en-US" sz="1100" b="0" baseline="0">
              <a:latin typeface="Arial" panose="020B0604020202020204" pitchFamily="34" charset="0"/>
              <a:cs typeface="Arial" panose="020B0604020202020204" pitchFamily="34" charset="0"/>
            </a:rPr>
            <a: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100" b="1" baseline="0">
              <a:latin typeface="Arial" panose="020B0604020202020204" pitchFamily="34" charset="0"/>
              <a:cs typeface="Arial" panose="020B0604020202020204" pitchFamily="34" charset="0"/>
            </a:rPr>
            <a:t>3.  Funding Purpose</a:t>
          </a:r>
          <a:r>
            <a:rPr lang="en-US" sz="1100" b="0" baseline="0">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Research, Instruction, or Other: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r>
            <a:rPr lang="en-US" sz="1050" b="0" baseline="0">
              <a:solidFill>
                <a:schemeClr val="dk1"/>
              </a:solidFill>
              <a:effectLst/>
              <a:latin typeface="Arial" panose="020B0604020202020204" pitchFamily="34" charset="0"/>
              <a:ea typeface="+mn-ea"/>
              <a:cs typeface="Arial" panose="020B0604020202020204" pitchFamily="34" charset="0"/>
            </a:rPr>
            <a:t> </a:t>
          </a:r>
          <a:endParaRPr lang="en-US" sz="1050" b="0" baseline="0">
            <a:latin typeface="Arial" panose="020B0604020202020204" pitchFamily="34" charset="0"/>
            <a:cs typeface="Arial" panose="020B0604020202020204" pitchFamily="34" charset="0"/>
          </a:endParaRPr>
        </a:p>
        <a:p>
          <a:endParaRPr lang="en-US" sz="1100" b="0"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4.  Project Location</a:t>
          </a:r>
          <a:r>
            <a:rPr lang="en-US" sz="1100" b="0" baseline="0">
              <a:solidFill>
                <a:sysClr val="windowText" lastClr="000000"/>
              </a:solidFill>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On-Campus or Off-Campus: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100" b="0"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5.  Agency Limits F&amp;A?</a:t>
          </a:r>
          <a:r>
            <a:rPr lang="en-US" sz="1100" b="0" baseline="0">
              <a:solidFill>
                <a:sysClr val="windowText" lastClr="000000"/>
              </a:solidFill>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Yes or No: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100" b="0"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6.  Agency Rate</a:t>
          </a:r>
          <a:r>
            <a:rPr lang="en-US" sz="110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7.  Inflationary Rate</a:t>
          </a:r>
          <a:r>
            <a:rPr lang="en-US" sz="1100" b="0" u="none" baseline="0">
              <a:solidFill>
                <a:sysClr val="windowText" lastClr="000000"/>
              </a:solidFill>
              <a:latin typeface="Arial" panose="020B0604020202020204" pitchFamily="34" charset="0"/>
              <a:cs typeface="Arial" panose="020B0604020202020204" pitchFamily="34" charset="0"/>
            </a:rPr>
            <a:t>--to calculate increases in personnel costs, such as potential raises, enter a percentage  of increase over the previous year.  </a:t>
          </a:r>
          <a:r>
            <a:rPr lang="en-US" sz="1100" b="0" u="none" baseline="0">
              <a:solidFill>
                <a:srgbClr val="FF0000"/>
              </a:solidFill>
              <a:latin typeface="Arial" panose="020B0604020202020204" pitchFamily="34" charset="0"/>
              <a:cs typeface="Arial" panose="020B0604020202020204" pitchFamily="34" charset="0"/>
            </a:rPr>
            <a:t>This is generally no greater than 5%.</a:t>
          </a:r>
        </a:p>
        <a:p>
          <a:endParaRPr lang="en-US" sz="1100" b="0" u="none"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latin typeface="Arial" panose="020B0604020202020204" pitchFamily="34" charset="0"/>
              <a:cs typeface="Arial" panose="020B0604020202020204" pitchFamily="34" charset="0"/>
            </a:rPr>
            <a:t>8.  Cost sharing required?</a:t>
          </a:r>
          <a:r>
            <a:rPr lang="en-US" sz="110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Yes or No: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r>
            <a:rPr lang="en-US" sz="1100" b="0" u="none" baseline="0">
              <a:solidFill>
                <a:sysClr val="windowText" lastClr="000000"/>
              </a:solidFill>
              <a:latin typeface="Arial" panose="020B0604020202020204" pitchFamily="34" charset="0"/>
              <a:cs typeface="Arial" panose="020B0604020202020204" pitchFamily="34" charset="0"/>
            </a:rPr>
            <a:t>  </a:t>
          </a:r>
        </a:p>
        <a:p>
          <a:r>
            <a:rPr lang="en-US" sz="1100" b="1" u="none" baseline="0">
              <a:solidFill>
                <a:sysClr val="windowText" lastClr="000000"/>
              </a:solidFill>
              <a:latin typeface="Arial" panose="020B0604020202020204" pitchFamily="34" charset="0"/>
              <a:cs typeface="Arial" panose="020B0604020202020204" pitchFamily="34" charset="0"/>
            </a:rPr>
            <a:t>9.  Percentage required</a:t>
          </a:r>
          <a:r>
            <a:rPr lang="en-US" sz="110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10.  Amount required</a:t>
          </a:r>
          <a:r>
            <a:rPr lang="en-US" sz="110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11.  % Provided</a:t>
          </a:r>
          <a:r>
            <a:rPr lang="en-US" sz="110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10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12.  $ Provided</a:t>
          </a:r>
          <a:r>
            <a:rPr lang="en-US" sz="110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10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100" b="1" u="none" baseline="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latin typeface="Arial" panose="020B0604020202020204" pitchFamily="34" charset="0"/>
              <a:cs typeface="Arial" panose="020B0604020202020204" pitchFamily="34" charset="0"/>
            </a:rPr>
            <a:t>A.  Salaries and Wages</a:t>
          </a:r>
          <a:r>
            <a:rPr lang="en-US" sz="1100" b="0" u="none" baseline="0">
              <a:solidFill>
                <a:sysClr val="windowText" lastClr="000000"/>
              </a:solidFill>
              <a:latin typeface="Arial" panose="020B0604020202020204" pitchFamily="34" charset="0"/>
              <a:cs typeface="Arial" panose="020B0604020202020204" pitchFamily="34" charset="0"/>
            </a:rPr>
            <a:t>--</a:t>
          </a:r>
          <a:r>
            <a:rPr kumimoji="0" lang="en-US" sz="11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Under Research Period</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a:t>
          </a:r>
          <a:r>
            <a:rPr kumimoji="0" lang="en-US" sz="11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Effort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If needed, use the % effort calculator for assistance in determining the amount of effort that will be expended on the project.</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If the amount of effort exceeds 20%, the cell will turn red, but the value will still be accepted in the field.  A value greater than 20% will require justification to be submitted along with the budget.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Arial" panose="020B0604020202020204" pitchFamily="34" charset="0"/>
              <a:ea typeface="+mn-ea"/>
              <a:cs typeface="Arial" panose="020B0604020202020204" pitchFamily="34" charset="0"/>
            </a:rPr>
            <a:t>The </a:t>
          </a:r>
          <a:r>
            <a:rPr lang="en-US" sz="1100" b="0" i="0" u="sng" baseline="0">
              <a:solidFill>
                <a:srgbClr val="FF0000"/>
              </a:solidFill>
              <a:effectLst/>
              <a:latin typeface="Arial" panose="020B0604020202020204" pitchFamily="34" charset="0"/>
              <a:ea typeface="+mn-ea"/>
              <a:cs typeface="Arial" panose="020B0604020202020204" pitchFamily="34" charset="0"/>
            </a:rPr>
            <a:t>Salary/Stipend</a:t>
          </a:r>
          <a:r>
            <a:rPr lang="en-US" sz="1100" b="0" i="0" baseline="0">
              <a:solidFill>
                <a:srgbClr val="FF0000"/>
              </a:solidFill>
              <a:effectLst/>
              <a:latin typeface="Arial" panose="020B0604020202020204" pitchFamily="34" charset="0"/>
              <a:ea typeface="+mn-ea"/>
              <a:cs typeface="Arial" panose="020B0604020202020204" pitchFamily="34" charset="0"/>
            </a:rPr>
            <a:t> for the appropriate personnel will autocalculate based on the information entered in the salary adjustement tab</a:t>
          </a:r>
          <a:r>
            <a:rPr lang="en-US" sz="1100" b="0" i="0" baseline="0">
              <a:solidFill>
                <a:schemeClr val="dk1"/>
              </a:solidFill>
              <a:effectLst/>
              <a:latin typeface="Arial" panose="020B0604020202020204" pitchFamily="34" charset="0"/>
              <a:ea typeface="+mn-ea"/>
              <a:cs typeface="Arial" panose="020B0604020202020204" pitchFamily="34" charset="0"/>
            </a:rPr>
            <a:t>. Enter the individual's </a:t>
          </a:r>
          <a:r>
            <a:rPr lang="en-US" sz="1100" b="0" i="0" u="sng" baseline="0">
              <a:solidFill>
                <a:schemeClr val="dk1"/>
              </a:solidFill>
              <a:effectLst/>
              <a:latin typeface="Arial" panose="020B0604020202020204" pitchFamily="34" charset="0"/>
              <a:ea typeface="+mn-ea"/>
              <a:cs typeface="Arial" panose="020B0604020202020204" pitchFamily="34" charset="0"/>
            </a:rPr>
            <a:t>Appointment Term</a:t>
          </a:r>
          <a:r>
            <a:rPr lang="en-US" sz="1100" b="0" i="0" baseline="0">
              <a:solidFill>
                <a:schemeClr val="dk1"/>
              </a:solidFill>
              <a:effectLst/>
              <a:latin typeface="Arial" panose="020B0604020202020204" pitchFamily="34" charset="0"/>
              <a:ea typeface="+mn-ea"/>
              <a:cs typeface="Arial" panose="020B0604020202020204" pitchFamily="34" charset="0"/>
            </a:rPr>
            <a:t> and the number of </a:t>
          </a:r>
          <a:r>
            <a:rPr lang="en-US" sz="1100" b="0" i="0" u="sng" baseline="0">
              <a:solidFill>
                <a:schemeClr val="dk1"/>
              </a:solidFill>
              <a:effectLst/>
              <a:latin typeface="Arial" panose="020B0604020202020204" pitchFamily="34" charset="0"/>
              <a:ea typeface="+mn-ea"/>
              <a:cs typeface="Arial" panose="020B0604020202020204" pitchFamily="34" charset="0"/>
            </a:rPr>
            <a:t>Months Requested</a:t>
          </a:r>
          <a:r>
            <a:rPr lang="en-US" sz="1100" b="0" i="0" u="sng" baseline="0">
              <a:solidFill>
                <a:schemeClr val="dk1"/>
              </a:solidFill>
              <a:effectLst/>
              <a:latin typeface="+mn-lt"/>
              <a:ea typeface="+mn-ea"/>
              <a:cs typeface="+mn-cs"/>
            </a:rPr>
            <a:t>.</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 number of months requested cannot exceed the appointment term.  </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An error message will appear if this occurs.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rgbClr val="FF0000"/>
              </a:solidFill>
              <a:effectLst/>
              <a:latin typeface="Arial" panose="020B0604020202020204" pitchFamily="34" charset="0"/>
              <a:ea typeface="+mn-ea"/>
              <a:cs typeface="Arial" panose="020B0604020202020204" pitchFamily="34" charset="0"/>
            </a:rPr>
            <a:t>The salary requested from the sponsor will autocalculate under </a:t>
          </a:r>
          <a:r>
            <a:rPr lang="en-US" sz="1100" b="0" u="sng" baseline="0">
              <a:solidFill>
                <a:srgbClr val="FF0000"/>
              </a:solidFill>
              <a:effectLst/>
              <a:latin typeface="Arial" panose="020B0604020202020204" pitchFamily="34" charset="0"/>
              <a:ea typeface="+mn-ea"/>
              <a:cs typeface="Arial" panose="020B0604020202020204" pitchFamily="34" charset="0"/>
            </a:rPr>
            <a:t>Requested Funds </a:t>
          </a:r>
          <a:r>
            <a:rPr lang="en-US" sz="1100" b="0" baseline="0">
              <a:solidFill>
                <a:srgbClr val="FF0000"/>
              </a:solidFill>
              <a:effectLst/>
              <a:latin typeface="Arial" panose="020B0604020202020204" pitchFamily="34" charset="0"/>
              <a:ea typeface="+mn-ea"/>
              <a:cs typeface="Arial" panose="020B0604020202020204" pitchFamily="34" charset="0"/>
            </a:rPr>
            <a:t>and will not allow data entry</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If the proposal requires cost sharing and salary for WVU employees will be used to meet this obligation, enter the amount to be cost-shared under </a:t>
          </a:r>
          <a:r>
            <a:rPr kumimoji="0" lang="en-US" sz="11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WVU Cost Share</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External personnel costs should be placed in </a:t>
          </a:r>
          <a:r>
            <a:rPr kumimoji="0" lang="en-US" sz="11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Other</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column.  Salary expenses for post-doctoral fellows and students is not indicated by individual, but by the number of each category to be supported/cost shared (i.e., </a:t>
          </a:r>
          <a:r>
            <a:rPr kumimoji="0" lang="en-US" sz="11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Supported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column).  If # supported is proportional, then enter the appropriate formula or the calculated total.  Enter the average appointment term and months requested when multiple post docs or students are supported.  </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C.  Fringe Benefits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100" b="0" u="sng" baseline="0">
              <a:solidFill>
                <a:srgbClr val="FF0000"/>
              </a:solidFill>
              <a:latin typeface="Arial" panose="020B0604020202020204" pitchFamily="34" charset="0"/>
              <a:cs typeface="Arial" panose="020B0604020202020204" pitchFamily="34" charset="0"/>
            </a:rPr>
            <a:t>Fringe Rate</a:t>
          </a:r>
          <a:r>
            <a:rPr lang="en-US" sz="1100" b="0" u="none" baseline="0">
              <a:solidFill>
                <a:srgbClr val="FF0000"/>
              </a:solidFill>
              <a:latin typeface="Arial" panose="020B0604020202020204" pitchFamily="34" charset="0"/>
              <a:cs typeface="Arial" panose="020B0604020202020204" pitchFamily="34" charset="0"/>
            </a:rPr>
            <a:t>.  Cell will not allow any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D.  Total Personnel Costs</a:t>
          </a:r>
          <a:r>
            <a:rPr lang="en-US" sz="1100" b="0" u="none" baseline="0">
              <a:solidFill>
                <a:sysClr val="windowText" lastClr="000000"/>
              </a:solidFill>
              <a:latin typeface="Arial" panose="020B0604020202020204" pitchFamily="34" charset="0"/>
              <a:cs typeface="Arial" panose="020B0604020202020204" pitchFamily="34" charset="0"/>
            </a:rPr>
            <a:t>--</a:t>
          </a:r>
          <a:r>
            <a:rPr lang="en-US" sz="110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E.  Travel</a:t>
          </a:r>
          <a:r>
            <a:rPr lang="en-US" sz="110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F.  Supplies</a:t>
          </a:r>
          <a:r>
            <a:rPr lang="en-US" sz="110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G.  Operating Services</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H.  Professional Services</a:t>
          </a:r>
          <a:r>
            <a:rPr lang="en-US" sz="110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For information on determining the type of proposed professional services, please see the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Vendor/Subrecepient Checklist, </a:t>
          </a:r>
          <a:r>
            <a:rPr lang="en-US" sz="1100" b="0" u="none" baseline="0">
              <a:solidFill>
                <a:sysClr val="windowText" lastClr="000000"/>
              </a:solidFill>
              <a:latin typeface="Arial" panose="020B0604020202020204" pitchFamily="34" charset="0"/>
              <a:cs typeface="Arial" panose="020B0604020202020204" pitchFamily="34" charset="0"/>
            </a:rPr>
            <a:t>available from OSP.</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I.  Stipends</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J.  Tuition</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K.  Equipment (&gt;$5,000)</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L.  Other Charges</a:t>
          </a:r>
          <a:r>
            <a:rPr lang="en-US" sz="110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100" b="0" u="none" baseline="0">
            <a:solidFill>
              <a:sysClr val="windowText" lastClr="000000"/>
            </a:solidFill>
            <a:latin typeface="Arial" panose="020B0604020202020204" pitchFamily="34" charset="0"/>
            <a:cs typeface="Arial" panose="020B0604020202020204" pitchFamily="34" charset="0"/>
          </a:endParaRPr>
        </a:p>
        <a:p>
          <a:r>
            <a:rPr lang="en-US" sz="1100" b="1" u="none" baseline="0">
              <a:solidFill>
                <a:sysClr val="windowText" lastClr="000000"/>
              </a:solidFill>
              <a:latin typeface="Arial" panose="020B0604020202020204" pitchFamily="34" charset="0"/>
              <a:cs typeface="Arial" panose="020B0604020202020204" pitchFamily="34" charset="0"/>
            </a:rPr>
            <a:t>M.  Total Direct Costs</a:t>
          </a:r>
          <a:r>
            <a:rPr lang="en-US" sz="110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10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100" b="0" u="none" baseline="0">
            <a:solidFill>
              <a:srgbClr val="FF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10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10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10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100" b="0" baseline="0">
              <a:solidFill>
                <a:srgbClr val="FF0000"/>
              </a:solidFill>
              <a:latin typeface="Arial" panose="020B0604020202020204" pitchFamily="34" charset="0"/>
              <a:cs typeface="Arial" panose="020B0604020202020204" pitchFamily="34" charset="0"/>
            </a:rPr>
            <a:t>	 automatically calculated and will not allow data entry.</a:t>
          </a:r>
        </a:p>
        <a:p>
          <a:r>
            <a:rPr lang="en-US" sz="1100" b="0" baseline="0">
              <a:solidFill>
                <a:sysClr val="windowText" lastClr="000000"/>
              </a:solidFill>
              <a:latin typeface="Arial" panose="020B0604020202020204" pitchFamily="34" charset="0"/>
              <a:cs typeface="Arial" panose="020B0604020202020204" pitchFamily="34" charset="0"/>
            </a:rPr>
            <a:t/>
          </a:r>
          <a:br>
            <a:rPr lang="en-US" sz="1100" b="0" baseline="0">
              <a:solidFill>
                <a:sysClr val="windowText" lastClr="000000"/>
              </a:solidFill>
              <a:latin typeface="Arial" panose="020B0604020202020204" pitchFamily="34" charset="0"/>
              <a:cs typeface="Arial" panose="020B0604020202020204" pitchFamily="34" charset="0"/>
            </a:rPr>
          </a:br>
          <a:r>
            <a:rPr lang="en-US" sz="1100" b="1" baseline="0">
              <a:solidFill>
                <a:sysClr val="windowText" lastClr="000000"/>
              </a:solidFill>
              <a:latin typeface="Arial" panose="020B0604020202020204" pitchFamily="34" charset="0"/>
              <a:cs typeface="Arial" panose="020B0604020202020204" pitchFamily="34" charset="0"/>
            </a:rPr>
            <a:t>O.  Total Project Costs</a:t>
          </a:r>
          <a:r>
            <a:rPr lang="en-US" sz="110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10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100" b="1" baseline="0">
            <a:solidFill>
              <a:sysClr val="windowText" lastClr="000000"/>
            </a:solidFill>
            <a:latin typeface="Arial" panose="020B0604020202020204" pitchFamily="34" charset="0"/>
            <a:cs typeface="Arial" panose="020B0604020202020204" pitchFamily="34" charset="0"/>
          </a:endParaRPr>
        </a:p>
        <a:p>
          <a:r>
            <a:rPr lang="en-US" sz="1100" b="1" baseline="0">
              <a:solidFill>
                <a:sysClr val="windowText" lastClr="000000"/>
              </a:solidFill>
              <a:latin typeface="Arial" panose="020B0604020202020204" pitchFamily="34" charset="0"/>
              <a:cs typeface="Arial" panose="020B0604020202020204" pitchFamily="34" charset="0"/>
            </a:rPr>
            <a:t>Subcontract Details</a:t>
          </a:r>
          <a:r>
            <a:rPr lang="en-US" sz="1100" b="0" baseline="0">
              <a:solidFill>
                <a:sysClr val="windowText" lastClr="000000"/>
              </a:solidFill>
              <a:latin typeface="Arial" panose="020B0604020202020204" pitchFamily="34" charset="0"/>
              <a:cs typeface="Arial" panose="020B0604020202020204" pitchFamily="34" charset="0"/>
            </a:rPr>
            <a:t>--</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Vendor names automatically populate from Year 1.  Enter the Amount for each subcontract to be utilized in Year 5.  Subcontracts not utilized in Year 5 should  have a zero dollar amount entered..  </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The MTDC of each contract will automatically calculate</a:t>
          </a:r>
          <a:r>
            <a:rPr lang="en-US" sz="1100" b="0" baseline="0">
              <a:solidFill>
                <a:srgbClr val="FF0000"/>
              </a:solidFill>
              <a:latin typeface="Arial" panose="020B0604020202020204" pitchFamily="34" charset="0"/>
              <a:cs typeface="Arial" panose="020B0604020202020204" pitchFamily="34" charset="0"/>
            </a:rPr>
            <a:t>.</a:t>
          </a:r>
          <a:endParaRPr lang="en-US" sz="1100" b="1" baseline="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7</xdr:col>
      <xdr:colOff>528003</xdr:colOff>
      <xdr:row>0</xdr:row>
      <xdr:rowOff>55880</xdr:rowOff>
    </xdr:from>
    <xdr:to>
      <xdr:col>9</xdr:col>
      <xdr:colOff>492443</xdr:colOff>
      <xdr:row>2</xdr:row>
      <xdr:rowOff>91440</xdr:rowOff>
    </xdr:to>
    <xdr:pic>
      <xdr:nvPicPr>
        <xdr:cNvPr id="4" name="Picture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3</xdr:row>
      <xdr:rowOff>9524</xdr:rowOff>
    </xdr:from>
    <xdr:to>
      <xdr:col>19</xdr:col>
      <xdr:colOff>571500</xdr:colOff>
      <xdr:row>86</xdr:row>
      <xdr:rowOff>175260</xdr:rowOff>
    </xdr:to>
    <xdr:sp macro="" textlink="">
      <xdr:nvSpPr>
        <xdr:cNvPr id="2" name="TextBox 1"/>
        <xdr:cNvSpPr txBox="1"/>
      </xdr:nvSpPr>
      <xdr:spPr>
        <a:xfrm>
          <a:off x="8389620" y="504824"/>
          <a:ext cx="4046220" cy="15520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pPr marL="0" marR="0" indent="0" defTabSz="914400" eaLnBrk="1" fontAlgn="auto" latinLnBrk="0" hangingPunct="1">
            <a:lnSpc>
              <a:spcPct val="100000"/>
            </a:lnSpc>
            <a:spcBef>
              <a:spcPts val="0"/>
            </a:spcBef>
            <a:spcAft>
              <a:spcPts val="0"/>
            </a:spcAft>
            <a:buClrTx/>
            <a:buSzTx/>
            <a:buFontTx/>
            <a:buNone/>
            <a:tabLst/>
            <a:defRPr/>
          </a:pPr>
          <a:endParaRPr lang="en-US" sz="1050" b="0"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Research, Instruction, or Other: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r>
            <a:rPr lang="en-US" sz="1050" b="0" baseline="0">
              <a:solidFill>
                <a:schemeClr val="dk1"/>
              </a:solidFill>
              <a:effectLst/>
              <a:latin typeface="Arial" panose="020B0604020202020204" pitchFamily="34" charset="0"/>
              <a:ea typeface="+mn-ea"/>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On-Campus or Off-Campus: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chemeClr val="dk1"/>
              </a:solidFill>
              <a:effectLst/>
              <a:latin typeface="Arial" panose="020B0604020202020204" pitchFamily="34" charset="0"/>
              <a:ea typeface="+mn-ea"/>
              <a:cs typeface="Arial" panose="020B0604020202020204" pitchFamily="34" charset="0"/>
            </a:rPr>
            <a:t>Yes or No: </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 of Years:--</a:t>
          </a:r>
          <a:r>
            <a:rPr lang="en-US" sz="1050" b="0" u="none" baseline="0">
              <a:solidFill>
                <a:srgbClr val="FF0000"/>
              </a:solidFill>
              <a:latin typeface="Arial" panose="020B0604020202020204" pitchFamily="34" charset="0"/>
              <a:cs typeface="Arial" panose="020B0604020202020204" pitchFamily="34" charset="0"/>
            </a:rPr>
            <a:t>Cell will automatically 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100" b="0" baseline="0">
              <a:solidFill>
                <a:schemeClr val="dk1"/>
              </a:solidFill>
              <a:effectLst/>
              <a:latin typeface="Arial" panose="020B0604020202020204" pitchFamily="34" charset="0"/>
              <a:ea typeface="+mn-ea"/>
              <a:cs typeface="Arial" panose="020B0604020202020204" pitchFamily="34" charset="0"/>
            </a:rPr>
            <a:t>Yes or No: </a:t>
          </a:r>
          <a:r>
            <a:rPr lang="en-US" sz="110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a:solidFill>
              <a:srgbClr val="FF0000"/>
            </a:solidFill>
            <a:effectLst/>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effectLst/>
              <a:latin typeface="Arial" panose="020B0604020202020204" pitchFamily="34" charset="0"/>
              <a:ea typeface="+mn-ea"/>
              <a:cs typeface="Arial" panose="020B0604020202020204" pitchFamily="34" charset="0"/>
            </a:rPr>
            <a:t>Selection autofills based on drop-down selection made in year 1.</a:t>
          </a:r>
          <a:endParaRPr lang="en-US" sz="1050" b="0" u="none" baseline="0">
            <a:solidFill>
              <a:srgbClr val="FF0000"/>
            </a:solidFill>
            <a:latin typeface="Arial" panose="020B0604020202020204" pitchFamily="34" charset="0"/>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endPar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endPar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pPr marL="0" marR="0" indent="0" defTabSz="914400" eaLnBrk="1" fontAlgn="auto" latinLnBrk="0" hangingPunct="1">
            <a:lnSpc>
              <a:spcPct val="100000"/>
            </a:lnSpc>
            <a:spcBef>
              <a:spcPts val="0"/>
            </a:spcBef>
            <a:spcAft>
              <a:spcPts val="0"/>
            </a:spcAft>
            <a:buClrTx/>
            <a:buSzTx/>
            <a:buFontTx/>
            <a:buNone/>
            <a:tabLst/>
            <a:defRPr/>
          </a:pPr>
          <a:endParaRPr lang="en-US" sz="1050" b="0" u="none" baseline="0">
            <a:solidFill>
              <a:sysClr val="windowText" lastClr="00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pPr marL="0" marR="0" indent="0" defTabSz="914400" eaLnBrk="1" fontAlgn="auto" latinLnBrk="0" hangingPunct="1">
            <a:lnSpc>
              <a:spcPct val="100000"/>
            </a:lnSpc>
            <a:spcBef>
              <a:spcPts val="0"/>
            </a:spcBef>
            <a:spcAft>
              <a:spcPts val="0"/>
            </a:spcAft>
            <a:buClrTx/>
            <a:buSzTx/>
            <a:buFontTx/>
            <a:buNone/>
            <a:tabLst/>
            <a:defRPr/>
          </a:pPr>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automatically calculate and will not allow any data entry.</a:t>
          </a:r>
        </a:p>
        <a:p>
          <a:pPr marL="0" marR="0" indent="0" defTabSz="914400" eaLnBrk="1" fontAlgn="auto" latinLnBrk="0" hangingPunct="1">
            <a:lnSpc>
              <a:spcPct val="100000"/>
            </a:lnSpc>
            <a:spcBef>
              <a:spcPts val="0"/>
            </a:spcBef>
            <a:spcAft>
              <a:spcPts val="0"/>
            </a:spcAft>
            <a:buClrTx/>
            <a:buSzTx/>
            <a:buFontTx/>
            <a:buNone/>
            <a:tabLst/>
            <a:defRPr/>
          </a:pPr>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total amount of F&amp;A to be charged to proposal.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r>
            <a:rPr lang="en-US" sz="1050" b="0" baseline="0">
              <a:solidFill>
                <a:srgbClr val="FF0000"/>
              </a:solidFill>
              <a:latin typeface="Arial" panose="020B0604020202020204" pitchFamily="34" charset="0"/>
              <a:cs typeface="Arial" panose="020B0604020202020204" pitchFamily="34" charset="0"/>
            </a:rPr>
            <a:t> </a:t>
          </a:r>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xdr:txBody>
    </xdr:sp>
    <xdr:clientData/>
  </xdr:twoCellAnchor>
  <xdr:twoCellAnchor editAs="oneCell">
    <xdr:from>
      <xdr:col>7</xdr:col>
      <xdr:colOff>561975</xdr:colOff>
      <xdr:row>0</xdr:row>
      <xdr:rowOff>62865</xdr:rowOff>
    </xdr:from>
    <xdr:to>
      <xdr:col>9</xdr:col>
      <xdr:colOff>522605</xdr:colOff>
      <xdr:row>2</xdr:row>
      <xdr:rowOff>82445</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jeffers/AppData/Local/Microsoft/Windows/INetCache/Content.Outlook/O8X73CKI/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V72"/>
  <sheetViews>
    <sheetView showZeros="0" tabSelected="1" zoomScale="125" zoomScaleNormal="125" zoomScalePageLayoutView="125" workbookViewId="0">
      <selection activeCell="D39" sqref="D39"/>
    </sheetView>
  </sheetViews>
  <sheetFormatPr defaultColWidth="9.140625" defaultRowHeight="14.25"/>
  <cols>
    <col min="1" max="1" width="28.7109375" style="6" customWidth="1"/>
    <col min="2" max="2" width="17.140625" style="6" customWidth="1"/>
    <col min="3" max="3" width="14.7109375" style="6" customWidth="1"/>
    <col min="4" max="4" width="13.28515625" style="6" customWidth="1"/>
    <col min="5" max="5" width="15.5703125" style="6" customWidth="1"/>
    <col min="6" max="6" width="14.140625" style="6" customWidth="1"/>
    <col min="7" max="7" width="13" style="6" customWidth="1"/>
    <col min="8" max="8" width="6.42578125" style="6" customWidth="1"/>
    <col min="9" max="9" width="10.85546875" style="6" bestFit="1" customWidth="1"/>
    <col min="10" max="10" width="10.28515625" style="6" customWidth="1"/>
    <col min="11" max="11" width="9.140625" style="6"/>
    <col min="12" max="12" width="5.28515625" style="6" customWidth="1"/>
    <col min="13" max="13" width="4.5703125" style="2" customWidth="1"/>
    <col min="14" max="16384" width="9.140625" style="2"/>
  </cols>
  <sheetData>
    <row r="1" spans="1:20" ht="13.5" customHeight="1">
      <c r="A1" s="407" t="s">
        <v>149</v>
      </c>
      <c r="B1" s="408"/>
      <c r="C1" s="408"/>
      <c r="D1" s="408"/>
      <c r="E1" s="408"/>
      <c r="F1" s="408"/>
      <c r="G1" s="408"/>
      <c r="H1" s="408"/>
      <c r="I1" s="408"/>
      <c r="J1" s="408"/>
      <c r="K1" s="408"/>
      <c r="L1" s="409"/>
      <c r="N1" s="394" t="s">
        <v>55</v>
      </c>
      <c r="O1" s="395"/>
      <c r="P1" s="395"/>
      <c r="Q1" s="395"/>
      <c r="R1" s="395"/>
      <c r="S1" s="395"/>
      <c r="T1" s="396"/>
    </row>
    <row r="2" spans="1:20" ht="13.5" customHeight="1">
      <c r="A2" s="410"/>
      <c r="B2" s="411"/>
      <c r="C2" s="411"/>
      <c r="D2" s="411"/>
      <c r="E2" s="411"/>
      <c r="F2" s="411"/>
      <c r="G2" s="411"/>
      <c r="H2" s="411"/>
      <c r="I2" s="411"/>
      <c r="J2" s="411"/>
      <c r="K2" s="411"/>
      <c r="L2" s="412"/>
      <c r="M2" s="3"/>
      <c r="N2" s="397"/>
      <c r="O2" s="398"/>
      <c r="P2" s="398"/>
      <c r="Q2" s="398"/>
      <c r="R2" s="398"/>
      <c r="S2" s="398"/>
      <c r="T2" s="399"/>
    </row>
    <row r="3" spans="1:20" ht="13.5" customHeight="1" thickBot="1">
      <c r="A3" s="413"/>
      <c r="B3" s="414"/>
      <c r="C3" s="414"/>
      <c r="D3" s="414"/>
      <c r="E3" s="414"/>
      <c r="F3" s="414"/>
      <c r="G3" s="414"/>
      <c r="H3" s="414"/>
      <c r="I3" s="414"/>
      <c r="J3" s="414"/>
      <c r="K3" s="414"/>
      <c r="L3" s="415"/>
      <c r="M3" s="3"/>
      <c r="N3" s="400"/>
      <c r="O3" s="401"/>
      <c r="P3" s="401"/>
      <c r="Q3" s="401"/>
      <c r="R3" s="401"/>
      <c r="S3" s="401"/>
      <c r="T3" s="402"/>
    </row>
    <row r="4" spans="1:20">
      <c r="A4" s="274"/>
      <c r="B4" s="7"/>
      <c r="C4" s="7"/>
      <c r="D4" s="7"/>
      <c r="E4" s="7"/>
      <c r="F4" s="7"/>
      <c r="G4" s="7"/>
      <c r="H4" s="7"/>
      <c r="I4" s="7"/>
      <c r="J4" s="7"/>
      <c r="K4" s="7"/>
      <c r="L4" s="111"/>
    </row>
    <row r="5" spans="1:20" ht="15">
      <c r="A5" s="236" t="s">
        <v>1</v>
      </c>
      <c r="B5" s="405"/>
      <c r="C5" s="405"/>
      <c r="D5" s="405"/>
      <c r="E5" s="405"/>
      <c r="F5" s="405"/>
      <c r="G5" s="405"/>
      <c r="H5" s="405"/>
      <c r="I5" s="405"/>
      <c r="J5" s="405"/>
      <c r="K5" s="405"/>
      <c r="L5" s="406"/>
      <c r="M5" s="4"/>
    </row>
    <row r="6" spans="1:20">
      <c r="A6" s="274"/>
      <c r="B6" s="7"/>
      <c r="C6" s="7"/>
      <c r="D6" s="7"/>
      <c r="E6" s="7"/>
      <c r="F6" s="7"/>
      <c r="G6" s="7"/>
      <c r="H6" s="7"/>
      <c r="I6" s="7"/>
      <c r="J6" s="7"/>
      <c r="K6" s="7"/>
      <c r="L6" s="111"/>
    </row>
    <row r="7" spans="1:20" ht="15">
      <c r="A7" s="110" t="s">
        <v>78</v>
      </c>
      <c r="B7" s="7"/>
      <c r="C7" s="404"/>
      <c r="D7" s="404"/>
      <c r="E7" s="404"/>
      <c r="F7" s="404"/>
      <c r="G7" s="404"/>
      <c r="H7" s="404" t="s">
        <v>80</v>
      </c>
      <c r="I7" s="404"/>
      <c r="J7" s="404"/>
      <c r="K7" s="403">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403"/>
      <c r="M7" s="5"/>
    </row>
    <row r="8" spans="1:20" ht="15">
      <c r="A8" s="110"/>
      <c r="B8" s="7"/>
      <c r="C8" s="404"/>
      <c r="D8" s="404"/>
      <c r="E8" s="404"/>
      <c r="F8" s="404"/>
      <c r="G8" s="404"/>
      <c r="H8" s="404"/>
      <c r="I8" s="404"/>
      <c r="J8" s="404"/>
      <c r="K8" s="403">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403"/>
      <c r="M8" s="5"/>
    </row>
    <row r="9" spans="1:20" ht="15">
      <c r="A9" s="110"/>
      <c r="B9" s="7"/>
      <c r="C9" s="404"/>
      <c r="D9" s="404"/>
      <c r="E9" s="404"/>
      <c r="F9" s="404"/>
      <c r="G9" s="404"/>
      <c r="H9" s="404"/>
      <c r="I9" s="404"/>
      <c r="J9" s="404"/>
      <c r="K9" s="403">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403"/>
      <c r="M9" s="5"/>
    </row>
    <row r="10" spans="1:20" ht="15">
      <c r="A10" s="110"/>
      <c r="B10" s="7"/>
      <c r="C10" s="7"/>
      <c r="D10" s="7"/>
      <c r="E10" s="7"/>
      <c r="F10" s="7"/>
      <c r="G10" s="7"/>
      <c r="H10" s="7"/>
      <c r="I10" s="7"/>
      <c r="J10" s="7"/>
      <c r="K10" s="7"/>
      <c r="L10" s="111"/>
      <c r="M10" s="5"/>
    </row>
    <row r="11" spans="1:20">
      <c r="A11" s="274"/>
      <c r="B11" s="7"/>
      <c r="C11" s="7"/>
      <c r="D11" s="7"/>
      <c r="E11" s="7"/>
      <c r="F11" s="7"/>
      <c r="G11" s="7"/>
      <c r="H11" s="7"/>
      <c r="I11" s="7"/>
      <c r="J11" s="7"/>
      <c r="K11" s="7"/>
      <c r="L11" s="111"/>
    </row>
    <row r="12" spans="1:20">
      <c r="A12" s="280" t="s">
        <v>44</v>
      </c>
      <c r="B12" s="277" t="s">
        <v>79</v>
      </c>
      <c r="C12" s="390" t="s">
        <v>46</v>
      </c>
      <c r="D12" s="390"/>
      <c r="E12" s="390"/>
      <c r="F12" s="390"/>
      <c r="G12" s="277" t="s">
        <v>79</v>
      </c>
      <c r="H12" s="272"/>
      <c r="I12" s="272" t="s">
        <v>49</v>
      </c>
      <c r="J12" s="388" t="s">
        <v>79</v>
      </c>
      <c r="K12" s="388"/>
      <c r="L12" s="111"/>
    </row>
    <row r="13" spans="1:20">
      <c r="A13" s="280" t="s">
        <v>45</v>
      </c>
      <c r="B13" s="277" t="s">
        <v>79</v>
      </c>
      <c r="C13" s="369" t="s">
        <v>40</v>
      </c>
      <c r="D13" s="369"/>
      <c r="E13" s="369"/>
      <c r="F13" s="369"/>
      <c r="G13" s="49"/>
      <c r="H13" s="272"/>
      <c r="I13" s="272" t="s">
        <v>41</v>
      </c>
      <c r="J13" s="389"/>
      <c r="K13" s="389"/>
      <c r="L13" s="111"/>
    </row>
    <row r="14" spans="1:20">
      <c r="A14" s="274"/>
      <c r="B14" s="7"/>
      <c r="C14" s="372"/>
      <c r="D14" s="372"/>
      <c r="E14" s="372"/>
      <c r="F14" s="372"/>
      <c r="G14" s="372"/>
      <c r="H14" s="272"/>
      <c r="I14" s="369"/>
      <c r="J14" s="369"/>
      <c r="K14" s="9"/>
      <c r="L14" s="111"/>
    </row>
    <row r="15" spans="1:20">
      <c r="A15" s="280" t="s">
        <v>94</v>
      </c>
      <c r="B15" s="82" t="s">
        <v>79</v>
      </c>
      <c r="C15" s="7"/>
      <c r="D15" s="7"/>
      <c r="E15" s="7"/>
      <c r="F15" s="7"/>
      <c r="G15" s="7"/>
      <c r="H15" s="7"/>
      <c r="I15" s="7"/>
      <c r="J15" s="7"/>
      <c r="K15" s="7"/>
      <c r="L15" s="111"/>
      <c r="M15" s="5"/>
    </row>
    <row r="16" spans="1:20">
      <c r="A16" s="280" t="s">
        <v>95</v>
      </c>
      <c r="B16" s="8"/>
      <c r="C16" s="272" t="s">
        <v>50</v>
      </c>
      <c r="D16" s="233">
        <f>IF(G56+I56+K56 &lt;&gt; 0,(I56+K56)/(G56+I56+K56),0)</f>
        <v>0</v>
      </c>
      <c r="E16" s="61"/>
      <c r="F16" s="61"/>
      <c r="G16" s="7"/>
      <c r="H16" s="7"/>
      <c r="I16" s="7"/>
      <c r="J16" s="7"/>
      <c r="K16" s="7"/>
      <c r="L16" s="111"/>
    </row>
    <row r="17" spans="1:12">
      <c r="A17" s="280" t="s">
        <v>43</v>
      </c>
      <c r="B17" s="10"/>
      <c r="C17" s="272" t="s">
        <v>51</v>
      </c>
      <c r="D17" s="234">
        <f>I56+K56</f>
        <v>0</v>
      </c>
      <c r="E17" s="272"/>
      <c r="F17" s="272"/>
      <c r="G17" s="7"/>
      <c r="H17" s="7"/>
      <c r="I17" s="7"/>
      <c r="J17" s="7"/>
      <c r="K17" s="7"/>
      <c r="L17" s="111"/>
    </row>
    <row r="18" spans="1:12">
      <c r="A18" s="239"/>
      <c r="B18" s="240"/>
      <c r="C18" s="107"/>
      <c r="D18" s="107"/>
      <c r="E18" s="107"/>
      <c r="F18" s="107"/>
      <c r="G18" s="107"/>
      <c r="H18" s="107"/>
      <c r="I18" s="107"/>
      <c r="J18" s="107"/>
      <c r="K18" s="107"/>
      <c r="L18" s="112"/>
    </row>
    <row r="19" spans="1:12">
      <c r="A19" s="28"/>
      <c r="B19" s="29"/>
      <c r="C19" s="29"/>
      <c r="D19" s="29"/>
      <c r="E19" s="29"/>
      <c r="F19" s="29"/>
      <c r="G19" s="29"/>
      <c r="H19" s="29"/>
      <c r="I19" s="29"/>
      <c r="J19" s="29"/>
      <c r="K19" s="29"/>
      <c r="L19" s="73"/>
    </row>
    <row r="20" spans="1:12" ht="17.25" customHeight="1">
      <c r="A20" s="28"/>
      <c r="B20" s="29"/>
      <c r="C20" s="29"/>
      <c r="D20" s="29"/>
      <c r="E20" s="29"/>
      <c r="F20" s="29"/>
      <c r="G20" s="371" t="s">
        <v>2</v>
      </c>
      <c r="H20" s="371"/>
      <c r="I20" s="371" t="s">
        <v>4</v>
      </c>
      <c r="J20" s="371"/>
      <c r="K20" s="371" t="s">
        <v>0</v>
      </c>
      <c r="L20" s="371"/>
    </row>
    <row r="21" spans="1:12" ht="28.5" customHeight="1">
      <c r="A21" s="128" t="s">
        <v>6</v>
      </c>
      <c r="B21" s="393" t="s">
        <v>111</v>
      </c>
      <c r="C21" s="379" t="s">
        <v>7</v>
      </c>
      <c r="D21" s="375" t="s">
        <v>97</v>
      </c>
      <c r="E21" s="377" t="s">
        <v>96</v>
      </c>
      <c r="F21" s="377" t="s">
        <v>98</v>
      </c>
      <c r="G21" s="45"/>
      <c r="H21" s="11"/>
      <c r="I21" s="370"/>
      <c r="J21" s="370"/>
      <c r="K21" s="370"/>
      <c r="L21" s="381"/>
    </row>
    <row r="22" spans="1:12" ht="25.5" customHeight="1">
      <c r="A22" s="276" t="s">
        <v>33</v>
      </c>
      <c r="B22" s="393"/>
      <c r="C22" s="380"/>
      <c r="D22" s="376"/>
      <c r="E22" s="378"/>
      <c r="F22" s="378"/>
      <c r="G22" s="46"/>
      <c r="H22" s="12"/>
      <c r="I22" s="12"/>
      <c r="J22" s="12"/>
      <c r="K22" s="12"/>
      <c r="L22" s="13"/>
    </row>
    <row r="23" spans="1:12">
      <c r="A23" s="127"/>
      <c r="B23" s="283"/>
      <c r="C23" s="14"/>
      <c r="D23" s="347">
        <f>'Salary Adjustment'!B17</f>
        <v>0</v>
      </c>
      <c r="E23" s="105"/>
      <c r="F23" s="129"/>
      <c r="G23" s="373">
        <f t="shared" ref="G23:G30" si="0">IF(F23&gt;E23,"months requested cannot exceed term",IF(OR(D23="",E23=""),0,(D23/E23)*F23))</f>
        <v>0</v>
      </c>
      <c r="H23" s="374"/>
      <c r="I23" s="367"/>
      <c r="J23" s="362"/>
      <c r="K23" s="367"/>
      <c r="L23" s="362"/>
    </row>
    <row r="24" spans="1:12">
      <c r="A24" s="127"/>
      <c r="B24" s="283"/>
      <c r="C24" s="8"/>
      <c r="D24" s="348">
        <f>'Salary Adjustment'!B33</f>
        <v>0</v>
      </c>
      <c r="E24" s="106"/>
      <c r="F24" s="130"/>
      <c r="G24" s="373">
        <f t="shared" si="0"/>
        <v>0</v>
      </c>
      <c r="H24" s="374"/>
      <c r="I24" s="367"/>
      <c r="J24" s="362"/>
      <c r="K24" s="367"/>
      <c r="L24" s="362"/>
    </row>
    <row r="25" spans="1:12">
      <c r="A25" s="127"/>
      <c r="B25" s="283"/>
      <c r="C25" s="8"/>
      <c r="D25" s="348">
        <f>'Salary Adjustment'!B50</f>
        <v>0</v>
      </c>
      <c r="E25" s="106"/>
      <c r="F25" s="130"/>
      <c r="G25" s="373">
        <f t="shared" si="0"/>
        <v>0</v>
      </c>
      <c r="H25" s="374"/>
      <c r="I25" s="367"/>
      <c r="J25" s="362"/>
      <c r="K25" s="367"/>
      <c r="L25" s="362"/>
    </row>
    <row r="26" spans="1:12">
      <c r="A26" s="127"/>
      <c r="B26" s="283"/>
      <c r="C26" s="8"/>
      <c r="D26" s="104"/>
      <c r="E26" s="106"/>
      <c r="F26" s="130"/>
      <c r="G26" s="373">
        <f t="shared" si="0"/>
        <v>0</v>
      </c>
      <c r="H26" s="374"/>
      <c r="I26" s="367"/>
      <c r="J26" s="362"/>
      <c r="K26" s="367"/>
      <c r="L26" s="362"/>
    </row>
    <row r="27" spans="1:12">
      <c r="A27" s="127"/>
      <c r="B27" s="283"/>
      <c r="C27" s="8"/>
      <c r="D27" s="104"/>
      <c r="E27" s="106"/>
      <c r="F27" s="130"/>
      <c r="G27" s="373">
        <f t="shared" si="0"/>
        <v>0</v>
      </c>
      <c r="H27" s="374"/>
      <c r="I27" s="367"/>
      <c r="J27" s="362"/>
      <c r="K27" s="367"/>
      <c r="L27" s="362"/>
    </row>
    <row r="28" spans="1:12">
      <c r="A28" s="127"/>
      <c r="B28" s="283"/>
      <c r="C28" s="8"/>
      <c r="D28" s="104"/>
      <c r="E28" s="106"/>
      <c r="F28" s="130"/>
      <c r="G28" s="373">
        <f t="shared" si="0"/>
        <v>0</v>
      </c>
      <c r="H28" s="374"/>
      <c r="I28" s="367"/>
      <c r="J28" s="362"/>
      <c r="K28" s="367"/>
      <c r="L28" s="362"/>
    </row>
    <row r="29" spans="1:12">
      <c r="A29" s="127"/>
      <c r="B29" s="283"/>
      <c r="C29" s="8"/>
      <c r="D29" s="104"/>
      <c r="E29" s="106"/>
      <c r="F29" s="130"/>
      <c r="G29" s="373">
        <f t="shared" si="0"/>
        <v>0</v>
      </c>
      <c r="H29" s="374"/>
      <c r="I29" s="367"/>
      <c r="J29" s="362"/>
      <c r="K29" s="367"/>
      <c r="L29" s="362"/>
    </row>
    <row r="30" spans="1:12">
      <c r="A30" s="127"/>
      <c r="B30" s="283"/>
      <c r="C30" s="8"/>
      <c r="D30" s="104"/>
      <c r="E30" s="106"/>
      <c r="F30" s="130"/>
      <c r="G30" s="373">
        <f t="shared" si="0"/>
        <v>0</v>
      </c>
      <c r="H30" s="374"/>
      <c r="I30" s="367"/>
      <c r="J30" s="362"/>
      <c r="K30" s="367"/>
      <c r="L30" s="362"/>
    </row>
    <row r="31" spans="1:12">
      <c r="A31" s="391"/>
      <c r="B31" s="392"/>
      <c r="C31" s="270" t="s">
        <v>12</v>
      </c>
      <c r="D31" s="98"/>
      <c r="E31" s="98"/>
      <c r="F31" s="98"/>
      <c r="G31" s="15"/>
      <c r="H31" s="16"/>
      <c r="I31" s="16"/>
      <c r="J31" s="16"/>
      <c r="K31" s="16"/>
      <c r="L31" s="17"/>
    </row>
    <row r="32" spans="1:12" ht="27" customHeight="1">
      <c r="A32" s="383" t="s">
        <v>9</v>
      </c>
      <c r="B32" s="384"/>
      <c r="C32" s="82"/>
      <c r="D32" s="113"/>
      <c r="E32" s="114"/>
      <c r="F32" s="133"/>
      <c r="G32" s="373">
        <f>IF(F32&gt;E32,"months requested cannot exceed term",IF(OR(D32="",E32=""),0,(D32/E32)*F32)*C32)</f>
        <v>0</v>
      </c>
      <c r="H32" s="374"/>
      <c r="I32" s="367"/>
      <c r="J32" s="362"/>
      <c r="K32" s="367"/>
      <c r="L32" s="362"/>
    </row>
    <row r="33" spans="1:22" ht="27" customHeight="1">
      <c r="A33" s="383" t="s">
        <v>10</v>
      </c>
      <c r="B33" s="384"/>
      <c r="C33" s="82"/>
      <c r="D33" s="113"/>
      <c r="E33" s="114"/>
      <c r="F33" s="133"/>
      <c r="G33" s="373">
        <f>IF(F33&gt;E33,"months requested cannot exceed term",IF(OR(D33="",E33=""),0,(D33/E33)*F33)*C33)</f>
        <v>0</v>
      </c>
      <c r="H33" s="374"/>
      <c r="I33" s="367"/>
      <c r="J33" s="362"/>
      <c r="K33" s="367"/>
      <c r="L33" s="362"/>
    </row>
    <row r="34" spans="1:22" ht="27" customHeight="1">
      <c r="A34" s="383" t="s">
        <v>77</v>
      </c>
      <c r="B34" s="384"/>
      <c r="C34" s="82"/>
      <c r="D34" s="113"/>
      <c r="E34" s="114"/>
      <c r="F34" s="133"/>
      <c r="G34" s="373">
        <f>IF(F34&gt;E34,"months requested cannot exceed term",IF(OR(D34="",E34=""),0,(D34/E34)*F34)*C34)</f>
        <v>0</v>
      </c>
      <c r="H34" s="374"/>
      <c r="I34" s="367"/>
      <c r="J34" s="362"/>
      <c r="K34" s="367"/>
      <c r="L34" s="362"/>
    </row>
    <row r="35" spans="1:22" ht="15">
      <c r="A35" s="355" t="s">
        <v>13</v>
      </c>
      <c r="B35" s="382"/>
      <c r="C35" s="18"/>
      <c r="D35" s="100"/>
      <c r="E35" s="100"/>
      <c r="F35" s="100"/>
      <c r="G35" s="368">
        <f>SUM(G23:H34)</f>
        <v>0</v>
      </c>
      <c r="H35" s="358"/>
      <c r="I35" s="368">
        <f>SUM(I23:J34)</f>
        <v>0</v>
      </c>
      <c r="J35" s="358"/>
      <c r="K35" s="368">
        <f>SUM(K23:L34)</f>
        <v>0</v>
      </c>
      <c r="L35" s="358"/>
    </row>
    <row r="36" spans="1:22" ht="15">
      <c r="A36" s="355" t="s">
        <v>14</v>
      </c>
      <c r="B36" s="382"/>
      <c r="C36" s="282" t="s">
        <v>15</v>
      </c>
      <c r="D36" s="279"/>
      <c r="E36" s="279"/>
      <c r="F36" s="279"/>
      <c r="G36" s="15"/>
      <c r="H36" s="16"/>
      <c r="I36" s="16"/>
      <c r="J36" s="16"/>
      <c r="K36" s="16"/>
      <c r="L36" s="17"/>
    </row>
    <row r="37" spans="1:22">
      <c r="A37" s="363" t="s">
        <v>8</v>
      </c>
      <c r="B37" s="364"/>
      <c r="C37" s="178">
        <v>0.23499999999999999</v>
      </c>
      <c r="D37" s="166"/>
      <c r="E37" s="167"/>
      <c r="F37" s="168"/>
      <c r="G37" s="357">
        <f>SUM(G23:H32)*C37</f>
        <v>0</v>
      </c>
      <c r="H37" s="358"/>
      <c r="I37" s="368">
        <f>SUM(I23:J32)*C37</f>
        <v>0</v>
      </c>
      <c r="J37" s="358"/>
      <c r="K37" s="368">
        <f>SUM(K23:L32)*C37</f>
        <v>0</v>
      </c>
      <c r="L37" s="358"/>
    </row>
    <row r="38" spans="1:22">
      <c r="A38" s="363" t="s">
        <v>10</v>
      </c>
      <c r="B38" s="364"/>
      <c r="C38" s="178">
        <v>0.06</v>
      </c>
      <c r="D38" s="169"/>
      <c r="E38" s="170"/>
      <c r="F38" s="171"/>
      <c r="G38" s="357">
        <f>G33*C38</f>
        <v>0</v>
      </c>
      <c r="H38" s="358"/>
      <c r="I38" s="368">
        <f>I33*C38</f>
        <v>0</v>
      </c>
      <c r="J38" s="358"/>
      <c r="K38" s="368">
        <f>K33*C38</f>
        <v>0</v>
      </c>
      <c r="L38" s="358"/>
    </row>
    <row r="39" spans="1:22">
      <c r="A39" s="363" t="s">
        <v>11</v>
      </c>
      <c r="B39" s="364"/>
      <c r="C39" s="178">
        <v>0.02</v>
      </c>
      <c r="D39" s="172"/>
      <c r="E39" s="173"/>
      <c r="F39" s="174"/>
      <c r="G39" s="357">
        <f>G34*C39</f>
        <v>0</v>
      </c>
      <c r="H39" s="358"/>
      <c r="I39" s="368">
        <f>I34*C39</f>
        <v>0</v>
      </c>
      <c r="J39" s="358"/>
      <c r="K39" s="368">
        <f>K34*C39</f>
        <v>0</v>
      </c>
      <c r="L39" s="358"/>
    </row>
    <row r="40" spans="1:22" ht="15">
      <c r="A40" s="351" t="s">
        <v>16</v>
      </c>
      <c r="B40" s="352"/>
      <c r="C40" s="385"/>
      <c r="D40" s="274"/>
      <c r="E40" s="7"/>
      <c r="F40" s="111"/>
      <c r="G40" s="357">
        <f>SUM(G35:H39)</f>
        <v>0</v>
      </c>
      <c r="H40" s="358"/>
      <c r="I40" s="368">
        <f>SUM(I35:J39)</f>
        <v>0</v>
      </c>
      <c r="J40" s="358"/>
      <c r="K40" s="368">
        <f>SUM(K35:L39)</f>
        <v>0</v>
      </c>
      <c r="L40" s="358"/>
      <c r="V40" s="5"/>
    </row>
    <row r="41" spans="1:22" ht="15">
      <c r="A41" s="351" t="s">
        <v>17</v>
      </c>
      <c r="B41" s="352"/>
      <c r="C41" s="386"/>
      <c r="D41" s="274"/>
      <c r="E41" s="7"/>
      <c r="F41" s="111"/>
      <c r="G41" s="361"/>
      <c r="H41" s="362"/>
      <c r="I41" s="367"/>
      <c r="J41" s="362"/>
      <c r="K41" s="367"/>
      <c r="L41" s="362"/>
    </row>
    <row r="42" spans="1:22" ht="15">
      <c r="A42" s="351" t="s">
        <v>18</v>
      </c>
      <c r="B42" s="352"/>
      <c r="C42" s="386"/>
      <c r="D42" s="274"/>
      <c r="E42" s="7"/>
      <c r="F42" s="111"/>
      <c r="G42" s="361"/>
      <c r="H42" s="362"/>
      <c r="I42" s="367"/>
      <c r="J42" s="362"/>
      <c r="K42" s="367"/>
      <c r="L42" s="362"/>
    </row>
    <row r="43" spans="1:22" ht="15">
      <c r="A43" s="351" t="s">
        <v>19</v>
      </c>
      <c r="B43" s="352"/>
      <c r="C43" s="386"/>
      <c r="D43" s="274"/>
      <c r="E43" s="7"/>
      <c r="F43" s="111"/>
      <c r="G43" s="361"/>
      <c r="H43" s="362"/>
      <c r="I43" s="367"/>
      <c r="J43" s="362"/>
      <c r="K43" s="367"/>
      <c r="L43" s="362"/>
    </row>
    <row r="44" spans="1:22" ht="15">
      <c r="A44" s="351" t="s">
        <v>20</v>
      </c>
      <c r="B44" s="352"/>
      <c r="C44" s="386"/>
      <c r="D44" s="274"/>
      <c r="E44" s="7"/>
      <c r="F44" s="111"/>
      <c r="G44" s="20"/>
      <c r="H44" s="20"/>
      <c r="I44" s="20"/>
      <c r="J44" s="20"/>
      <c r="K44" s="20"/>
      <c r="L44" s="21"/>
    </row>
    <row r="45" spans="1:22">
      <c r="A45" s="363" t="s">
        <v>81</v>
      </c>
      <c r="B45" s="364"/>
      <c r="C45" s="386"/>
      <c r="D45" s="274"/>
      <c r="E45" s="7"/>
      <c r="F45" s="111"/>
      <c r="G45" s="357">
        <f>SUM(C61:C67)</f>
        <v>0</v>
      </c>
      <c r="H45" s="358"/>
      <c r="I45" s="367"/>
      <c r="J45" s="362"/>
      <c r="K45" s="367"/>
      <c r="L45" s="362"/>
    </row>
    <row r="46" spans="1:22">
      <c r="A46" s="363" t="s">
        <v>22</v>
      </c>
      <c r="B46" s="364"/>
      <c r="C46" s="386"/>
      <c r="D46" s="274"/>
      <c r="E46" s="7"/>
      <c r="F46" s="111"/>
      <c r="G46" s="361"/>
      <c r="H46" s="362"/>
      <c r="I46" s="367"/>
      <c r="J46" s="362"/>
      <c r="K46" s="367"/>
      <c r="L46" s="362"/>
    </row>
    <row r="47" spans="1:22">
      <c r="A47" s="363" t="s">
        <v>23</v>
      </c>
      <c r="B47" s="364"/>
      <c r="C47" s="386"/>
      <c r="D47" s="274"/>
      <c r="E47" s="7"/>
      <c r="F47" s="111"/>
      <c r="G47" s="361"/>
      <c r="H47" s="362"/>
      <c r="I47" s="367"/>
      <c r="J47" s="362"/>
      <c r="K47" s="367"/>
      <c r="L47" s="362"/>
    </row>
    <row r="48" spans="1:22" ht="15">
      <c r="A48" s="351" t="s">
        <v>24</v>
      </c>
      <c r="B48" s="352"/>
      <c r="C48" s="386"/>
      <c r="D48" s="274"/>
      <c r="E48" s="7"/>
      <c r="F48" s="111"/>
      <c r="G48" s="361"/>
      <c r="H48" s="362"/>
      <c r="I48" s="367"/>
      <c r="J48" s="362"/>
      <c r="K48" s="367"/>
      <c r="L48" s="362"/>
    </row>
    <row r="49" spans="1:12" ht="15">
      <c r="A49" s="351" t="s">
        <v>25</v>
      </c>
      <c r="B49" s="353"/>
      <c r="C49" s="386"/>
      <c r="D49" s="274"/>
      <c r="E49" s="7"/>
      <c r="F49" s="111"/>
      <c r="G49" s="361"/>
      <c r="H49" s="362"/>
      <c r="I49" s="367"/>
      <c r="J49" s="362"/>
      <c r="K49" s="367"/>
      <c r="L49" s="362"/>
    </row>
    <row r="50" spans="1:12" ht="15">
      <c r="A50" s="351" t="s">
        <v>26</v>
      </c>
      <c r="B50" s="352"/>
      <c r="C50" s="386"/>
      <c r="D50" s="274"/>
      <c r="E50" s="7"/>
      <c r="F50" s="111"/>
      <c r="G50" s="361"/>
      <c r="H50" s="362"/>
      <c r="I50" s="367"/>
      <c r="J50" s="362"/>
      <c r="K50" s="367"/>
      <c r="L50" s="362"/>
    </row>
    <row r="51" spans="1:12" ht="15">
      <c r="A51" s="351" t="s">
        <v>27</v>
      </c>
      <c r="B51" s="352"/>
      <c r="C51" s="386"/>
      <c r="D51" s="274"/>
      <c r="E51" s="7"/>
      <c r="F51" s="111"/>
      <c r="G51" s="361"/>
      <c r="H51" s="362"/>
      <c r="I51" s="367"/>
      <c r="J51" s="362"/>
      <c r="K51" s="367"/>
      <c r="L51" s="362"/>
    </row>
    <row r="52" spans="1:12" ht="15">
      <c r="A52" s="351" t="s">
        <v>28</v>
      </c>
      <c r="B52" s="352"/>
      <c r="C52" s="387"/>
      <c r="D52" s="275"/>
      <c r="E52" s="107"/>
      <c r="F52" s="112"/>
      <c r="G52" s="357">
        <f>G40+G41+G42+G43+G45+G46+G47+G48+G49+G50+G51</f>
        <v>0</v>
      </c>
      <c r="H52" s="358"/>
      <c r="I52" s="368">
        <f>I40+I41+I42+I43+I45+I46+I47+I48+I49+I50+I51</f>
        <v>0</v>
      </c>
      <c r="J52" s="358"/>
      <c r="K52" s="368">
        <f>K40+K41+K42+K43+K45+K46+K47+K48+K49+K50+K51</f>
        <v>0</v>
      </c>
      <c r="L52" s="358"/>
    </row>
    <row r="53" spans="1:12" ht="15">
      <c r="A53" s="22"/>
      <c r="B53" s="23"/>
      <c r="C53" s="282" t="s">
        <v>30</v>
      </c>
      <c r="D53" s="175"/>
      <c r="E53" s="175"/>
      <c r="F53" s="175"/>
      <c r="G53" s="24"/>
      <c r="H53" s="25"/>
      <c r="I53" s="25"/>
      <c r="J53" s="25"/>
      <c r="K53" s="25"/>
      <c r="L53" s="26"/>
    </row>
    <row r="54" spans="1:12" ht="15">
      <c r="A54" s="351" t="s">
        <v>29</v>
      </c>
      <c r="B54" s="352"/>
      <c r="C54" s="257">
        <f>IF(OR(B12="Select",B13="Select",G12="Select"),0,IF((AND(B12="Research",B13="On Campus",G12="No")),50%,IF((AND(B12="Instruction",B13="On Campus", G12="No")),55%,IF((AND(B12="Other",B13="On Campus", G12="No")),32.5%,IF(AND(B13="Off Campus",G12="No"),26%,IF(G12="Yes",G13))))))</f>
        <v>0</v>
      </c>
      <c r="D54" s="258"/>
      <c r="E54" s="258"/>
      <c r="F54" s="258"/>
      <c r="G54" s="368">
        <f>C54*B55</f>
        <v>0</v>
      </c>
      <c r="H54" s="358"/>
      <c r="I54" s="368">
        <f>C54*I52</f>
        <v>0</v>
      </c>
      <c r="J54" s="358"/>
      <c r="K54" s="368">
        <f>C54*K52</f>
        <v>0</v>
      </c>
      <c r="L54" s="358"/>
    </row>
    <row r="55" spans="1:12">
      <c r="A55" s="176" t="s">
        <v>31</v>
      </c>
      <c r="B55" s="256">
        <f>IF(AND(G12="No",G45&lt;=25000),G52-G48-G49-G50,IF(AND(G12="No",G45&gt;25000),G52-G45+(SUM(G61:G67))-G48-G49-G50,IF((G12="Yes"),G52,)))</f>
        <v>0</v>
      </c>
      <c r="C55" s="273"/>
      <c r="D55" s="237"/>
      <c r="E55" s="237"/>
      <c r="F55" s="238"/>
      <c r="G55" s="25"/>
      <c r="H55" s="25"/>
      <c r="I55" s="25"/>
      <c r="J55" s="25"/>
      <c r="K55" s="25"/>
      <c r="L55" s="26"/>
    </row>
    <row r="56" spans="1:12" ht="15">
      <c r="A56" s="355" t="s">
        <v>32</v>
      </c>
      <c r="B56" s="356"/>
      <c r="C56" s="103"/>
      <c r="D56" s="259"/>
      <c r="E56" s="259"/>
      <c r="F56" s="260"/>
      <c r="G56" s="357">
        <f>G52+G54</f>
        <v>0</v>
      </c>
      <c r="H56" s="358"/>
      <c r="I56" s="368">
        <f>I52+I54</f>
        <v>0</v>
      </c>
      <c r="J56" s="358"/>
      <c r="K56" s="368">
        <f>K52+K54</f>
        <v>0</v>
      </c>
      <c r="L56" s="358"/>
    </row>
    <row r="57" spans="1:12">
      <c r="A57" s="28"/>
      <c r="B57" s="29"/>
      <c r="C57" s="29"/>
      <c r="D57" s="29"/>
      <c r="E57" s="29"/>
      <c r="F57" s="29"/>
      <c r="G57" s="268"/>
      <c r="H57" s="268"/>
      <c r="I57" s="268"/>
      <c r="J57" s="268"/>
      <c r="K57" s="268"/>
      <c r="L57" s="30"/>
    </row>
    <row r="58" spans="1:12">
      <c r="A58" s="28"/>
      <c r="B58" s="29"/>
      <c r="C58" s="29"/>
      <c r="D58" s="29"/>
      <c r="E58" s="29"/>
      <c r="F58" s="29"/>
      <c r="G58" s="268"/>
      <c r="H58" s="354"/>
      <c r="I58" s="354"/>
      <c r="J58" s="268"/>
      <c r="K58" s="268"/>
      <c r="L58" s="30"/>
    </row>
    <row r="59" spans="1:12" ht="15">
      <c r="A59" s="365" t="s">
        <v>53</v>
      </c>
      <c r="B59" s="366"/>
      <c r="C59" s="31"/>
      <c r="D59" s="31"/>
      <c r="E59" s="31"/>
      <c r="F59" s="31"/>
      <c r="G59" s="32"/>
      <c r="H59" s="268"/>
      <c r="I59" s="268"/>
      <c r="J59" s="268"/>
      <c r="K59" s="268"/>
      <c r="L59" s="30"/>
    </row>
    <row r="60" spans="1:12" ht="15">
      <c r="A60" s="33" t="s">
        <v>54</v>
      </c>
      <c r="B60" s="34"/>
      <c r="C60" s="72" t="s">
        <v>3</v>
      </c>
      <c r="D60" s="138"/>
      <c r="E60" s="138"/>
      <c r="F60" s="138"/>
      <c r="G60" s="52" t="s">
        <v>5</v>
      </c>
      <c r="H60" s="35"/>
      <c r="I60" s="36"/>
      <c r="J60" s="36"/>
      <c r="K60" s="36"/>
      <c r="L60" s="37"/>
    </row>
    <row r="61" spans="1:12">
      <c r="A61" s="359"/>
      <c r="B61" s="360"/>
      <c r="C61" s="271"/>
      <c r="D61" s="140"/>
      <c r="E61" s="141"/>
      <c r="F61" s="142"/>
      <c r="G61" s="136">
        <f t="shared" ref="G61:G67" si="1">IF(C61&gt;25000, 25000,C61)</f>
        <v>0</v>
      </c>
      <c r="H61" s="38"/>
      <c r="I61" s="39"/>
      <c r="J61" s="39"/>
      <c r="K61" s="39"/>
      <c r="L61" s="40"/>
    </row>
    <row r="62" spans="1:12">
      <c r="A62" s="359"/>
      <c r="B62" s="360"/>
      <c r="C62" s="271"/>
      <c r="D62" s="143"/>
      <c r="E62" s="139"/>
      <c r="F62" s="144"/>
      <c r="G62" s="136">
        <f t="shared" si="1"/>
        <v>0</v>
      </c>
      <c r="H62" s="38"/>
      <c r="I62" s="39"/>
      <c r="J62" s="39"/>
      <c r="K62" s="39"/>
      <c r="L62" s="40"/>
    </row>
    <row r="63" spans="1:12">
      <c r="A63" s="359"/>
      <c r="B63" s="360"/>
      <c r="C63" s="271"/>
      <c r="D63" s="143"/>
      <c r="E63" s="139"/>
      <c r="F63" s="144"/>
      <c r="G63" s="136">
        <f t="shared" si="1"/>
        <v>0</v>
      </c>
      <c r="H63" s="38"/>
      <c r="I63" s="39"/>
      <c r="J63" s="39"/>
      <c r="K63" s="39"/>
      <c r="L63" s="40"/>
    </row>
    <row r="64" spans="1:12">
      <c r="A64" s="359"/>
      <c r="B64" s="360"/>
      <c r="C64" s="271"/>
      <c r="D64" s="143"/>
      <c r="E64" s="139"/>
      <c r="F64" s="144"/>
      <c r="G64" s="137">
        <f t="shared" si="1"/>
        <v>0</v>
      </c>
      <c r="H64" s="38"/>
      <c r="I64" s="39"/>
      <c r="J64" s="39"/>
      <c r="K64" s="39"/>
      <c r="L64" s="40"/>
    </row>
    <row r="65" spans="1:12">
      <c r="A65" s="349"/>
      <c r="B65" s="350"/>
      <c r="C65" s="99"/>
      <c r="D65" s="38"/>
      <c r="E65" s="39"/>
      <c r="F65" s="40"/>
      <c r="G65" s="137">
        <f t="shared" si="1"/>
        <v>0</v>
      </c>
      <c r="H65" s="38"/>
      <c r="I65" s="39"/>
      <c r="J65" s="39"/>
      <c r="K65" s="39"/>
      <c r="L65" s="40"/>
    </row>
    <row r="66" spans="1:12">
      <c r="A66" s="349"/>
      <c r="B66" s="350"/>
      <c r="C66" s="99"/>
      <c r="D66" s="38"/>
      <c r="E66" s="39"/>
      <c r="F66" s="40"/>
      <c r="G66" s="137">
        <f t="shared" si="1"/>
        <v>0</v>
      </c>
      <c r="H66" s="38"/>
      <c r="I66" s="39"/>
      <c r="J66" s="39"/>
      <c r="K66" s="39"/>
      <c r="L66" s="40"/>
    </row>
    <row r="67" spans="1:12">
      <c r="A67" s="349"/>
      <c r="B67" s="350"/>
      <c r="C67" s="99"/>
      <c r="D67" s="41"/>
      <c r="E67" s="42"/>
      <c r="F67" s="43"/>
      <c r="G67" s="137">
        <f t="shared" si="1"/>
        <v>0</v>
      </c>
      <c r="H67" s="41"/>
      <c r="I67" s="42"/>
      <c r="J67" s="42"/>
      <c r="K67" s="42"/>
      <c r="L67" s="43"/>
    </row>
    <row r="68" spans="1:12">
      <c r="B68" s="29"/>
      <c r="C68" s="29"/>
      <c r="D68" s="29"/>
      <c r="E68" s="29"/>
      <c r="F68" s="29"/>
      <c r="G68" s="29"/>
    </row>
    <row r="69" spans="1:12">
      <c r="B69" s="29"/>
      <c r="C69" s="29"/>
      <c r="D69" s="29"/>
      <c r="E69" s="29"/>
      <c r="F69" s="29"/>
      <c r="G69" s="29"/>
    </row>
    <row r="70" spans="1:12">
      <c r="B70" s="29"/>
      <c r="C70" s="29"/>
      <c r="D70" s="29"/>
      <c r="E70" s="29"/>
      <c r="F70" s="29"/>
      <c r="G70" s="29"/>
    </row>
    <row r="71" spans="1:12">
      <c r="B71" s="29"/>
      <c r="C71" s="29"/>
      <c r="D71" s="29"/>
      <c r="E71" s="29"/>
      <c r="F71" s="29"/>
      <c r="G71" s="29"/>
    </row>
    <row r="72" spans="1:12">
      <c r="B72" s="29"/>
      <c r="C72" s="29"/>
      <c r="D72" s="29"/>
      <c r="E72" s="29"/>
      <c r="F72" s="29"/>
      <c r="G72" s="29"/>
    </row>
  </sheetData>
  <sheetProtection password="EF3D" sheet="1" objects="1" scenarios="1" selectLockedCells="1"/>
  <mergeCells count="149">
    <mergeCell ref="N1:T3"/>
    <mergeCell ref="K8:L8"/>
    <mergeCell ref="K9:L9"/>
    <mergeCell ref="C7:G7"/>
    <mergeCell ref="C8:G8"/>
    <mergeCell ref="C9:G9"/>
    <mergeCell ref="H7:J7"/>
    <mergeCell ref="H8:J8"/>
    <mergeCell ref="H9:J9"/>
    <mergeCell ref="B5:L5"/>
    <mergeCell ref="K7:L7"/>
    <mergeCell ref="A1:L3"/>
    <mergeCell ref="G41:H41"/>
    <mergeCell ref="G42:H42"/>
    <mergeCell ref="G43:H43"/>
    <mergeCell ref="I39:J39"/>
    <mergeCell ref="I38:J38"/>
    <mergeCell ref="K29:L29"/>
    <mergeCell ref="K30:L30"/>
    <mergeCell ref="I33:J33"/>
    <mergeCell ref="K34:L34"/>
    <mergeCell ref="K40:L40"/>
    <mergeCell ref="K39:L39"/>
    <mergeCell ref="I35:J35"/>
    <mergeCell ref="K37:L37"/>
    <mergeCell ref="K38:L38"/>
    <mergeCell ref="G37:H37"/>
    <mergeCell ref="G38:H38"/>
    <mergeCell ref="G34:H34"/>
    <mergeCell ref="I43:J43"/>
    <mergeCell ref="I40:J40"/>
    <mergeCell ref="I41:J41"/>
    <mergeCell ref="I42:J42"/>
    <mergeCell ref="K32:L32"/>
    <mergeCell ref="A33:B33"/>
    <mergeCell ref="J12:K12"/>
    <mergeCell ref="J13:K13"/>
    <mergeCell ref="C12:F12"/>
    <mergeCell ref="C13:F13"/>
    <mergeCell ref="I29:J29"/>
    <mergeCell ref="I30:J30"/>
    <mergeCell ref="I37:J37"/>
    <mergeCell ref="A31:B31"/>
    <mergeCell ref="G29:H29"/>
    <mergeCell ref="A37:B37"/>
    <mergeCell ref="I24:J24"/>
    <mergeCell ref="I25:J25"/>
    <mergeCell ref="I26:J26"/>
    <mergeCell ref="G20:H20"/>
    <mergeCell ref="G23:H23"/>
    <mergeCell ref="G24:H24"/>
    <mergeCell ref="K26:L26"/>
    <mergeCell ref="G28:H28"/>
    <mergeCell ref="K23:L23"/>
    <mergeCell ref="K27:L27"/>
    <mergeCell ref="B21:B22"/>
    <mergeCell ref="K24:L24"/>
    <mergeCell ref="I32:J32"/>
    <mergeCell ref="G46:H46"/>
    <mergeCell ref="K48:L48"/>
    <mergeCell ref="K49:L49"/>
    <mergeCell ref="K50:L50"/>
    <mergeCell ref="K51:L51"/>
    <mergeCell ref="G45:H45"/>
    <mergeCell ref="A35:B35"/>
    <mergeCell ref="G35:H35"/>
    <mergeCell ref="G30:H30"/>
    <mergeCell ref="A38:B38"/>
    <mergeCell ref="A32:B32"/>
    <mergeCell ref="A41:B41"/>
    <mergeCell ref="A43:B43"/>
    <mergeCell ref="A44:B44"/>
    <mergeCell ref="G40:H40"/>
    <mergeCell ref="C40:C52"/>
    <mergeCell ref="G33:H33"/>
    <mergeCell ref="A34:B34"/>
    <mergeCell ref="G32:H32"/>
    <mergeCell ref="A39:B39"/>
    <mergeCell ref="A42:B42"/>
    <mergeCell ref="G39:H39"/>
    <mergeCell ref="A40:B40"/>
    <mergeCell ref="A36:B36"/>
    <mergeCell ref="I28:J28"/>
    <mergeCell ref="K35:L35"/>
    <mergeCell ref="K33:L33"/>
    <mergeCell ref="I34:J34"/>
    <mergeCell ref="K28:L28"/>
    <mergeCell ref="I45:J45"/>
    <mergeCell ref="I46:J46"/>
    <mergeCell ref="K41:L41"/>
    <mergeCell ref="K42:L42"/>
    <mergeCell ref="K43:L43"/>
    <mergeCell ref="K25:L25"/>
    <mergeCell ref="I14:J14"/>
    <mergeCell ref="I21:J21"/>
    <mergeCell ref="I23:J23"/>
    <mergeCell ref="I20:J20"/>
    <mergeCell ref="C14:G14"/>
    <mergeCell ref="G26:H26"/>
    <mergeCell ref="G27:H27"/>
    <mergeCell ref="D21:D22"/>
    <mergeCell ref="E21:E22"/>
    <mergeCell ref="F21:F22"/>
    <mergeCell ref="C21:C22"/>
    <mergeCell ref="G25:H25"/>
    <mergeCell ref="I27:J27"/>
    <mergeCell ref="K20:L20"/>
    <mergeCell ref="K21:L21"/>
    <mergeCell ref="A45:B45"/>
    <mergeCell ref="A62:B62"/>
    <mergeCell ref="A63:B63"/>
    <mergeCell ref="K45:L45"/>
    <mergeCell ref="K46:L46"/>
    <mergeCell ref="K47:L47"/>
    <mergeCell ref="G52:H52"/>
    <mergeCell ref="G54:H54"/>
    <mergeCell ref="A54:B54"/>
    <mergeCell ref="G48:H48"/>
    <mergeCell ref="A50:B50"/>
    <mergeCell ref="A51:B51"/>
    <mergeCell ref="A52:B52"/>
    <mergeCell ref="A46:B46"/>
    <mergeCell ref="K56:L56"/>
    <mergeCell ref="K54:L54"/>
    <mergeCell ref="I54:J54"/>
    <mergeCell ref="I56:J56"/>
    <mergeCell ref="K52:L52"/>
    <mergeCell ref="I51:J51"/>
    <mergeCell ref="I52:J52"/>
    <mergeCell ref="I49:J49"/>
    <mergeCell ref="I48:J48"/>
    <mergeCell ref="I50:J50"/>
    <mergeCell ref="A67:B67"/>
    <mergeCell ref="A48:B48"/>
    <mergeCell ref="A49:B49"/>
    <mergeCell ref="H58:I58"/>
    <mergeCell ref="A56:B56"/>
    <mergeCell ref="G56:H56"/>
    <mergeCell ref="A64:B64"/>
    <mergeCell ref="A61:B61"/>
    <mergeCell ref="G47:H47"/>
    <mergeCell ref="A47:B47"/>
    <mergeCell ref="A59:B59"/>
    <mergeCell ref="I47:J47"/>
    <mergeCell ref="A65:B65"/>
    <mergeCell ref="A66:B66"/>
    <mergeCell ref="G49:H49"/>
    <mergeCell ref="G50:H50"/>
    <mergeCell ref="G51:H51"/>
  </mergeCells>
  <conditionalFormatting sqref="C23:C30">
    <cfRule type="cellIs" dxfId="33" priority="16" stopIfTrue="1" operator="greaterThan">
      <formula>0.2</formula>
    </cfRule>
    <cfRule type="cellIs" dxfId="32" priority="23" stopIfTrue="1" operator="greaterThan">
      <formula>30</formula>
    </cfRule>
  </conditionalFormatting>
  <conditionalFormatting sqref="C23:C30">
    <cfRule type="cellIs" dxfId="31" priority="21" stopIfTrue="1" operator="greaterThan">
      <formula>0.3</formula>
    </cfRule>
  </conditionalFormatting>
  <conditionalFormatting sqref="C54:F54">
    <cfRule type="expression" priority="20" stopIfTrue="1">
      <formula>"If(B13 = ""Off Campus"", 26%)"</formula>
    </cfRule>
  </conditionalFormatting>
  <conditionalFormatting sqref="I52:J52">
    <cfRule type="expression" dxfId="30" priority="5">
      <formula>I52&gt;I54</formula>
    </cfRule>
  </conditionalFormatting>
  <conditionalFormatting sqref="K52:L52">
    <cfRule type="expression" dxfId="29" priority="4">
      <formula>K52&gt;K54</formula>
    </cfRule>
  </conditionalFormatting>
  <conditionalFormatting sqref="C54:F54">
    <cfRule type="expression" priority="3" stopIfTrue="1">
      <formula>"If(B13 = ""Off Campus"", 26%)"</formula>
    </cfRule>
  </conditionalFormatting>
  <conditionalFormatting sqref="C54:F54">
    <cfRule type="expression" priority="2" stopIfTrue="1">
      <formula>"If(B13 = ""Off Campus"", 26%)"</formula>
    </cfRule>
  </conditionalFormatting>
  <conditionalFormatting sqref="G23:H30 G32:H34">
    <cfRule type="beginsWith" dxfId="28" priority="1" operator="beginsWith" text="months">
      <formula>LEFT(G23,LEN("months"))="months"</formula>
    </cfRule>
  </conditionalFormatting>
  <dataValidations count="3">
    <dataValidation type="decimal" allowBlank="1" showInputMessage="1" showErrorMessage="1" errorTitle="Appointment Term" error="Appointment term cannot exceed 12 months" sqref="E23:E30 E32:E34">
      <formula1>1</formula1>
      <formula2>12</formula2>
    </dataValidation>
    <dataValidation type="decimal" allowBlank="1" showInputMessage="1" showErrorMessage="1" errorTitle="Month Requested" error="Months requested cannot exceed 12" sqref="F23:F30">
      <formula1>0.1</formula1>
      <formula2>12</formula2>
    </dataValidation>
    <dataValidation type="decimal" allowBlank="1" showInputMessage="1" showErrorMessage="1" errorTitle="Months Requested" error="Months requested cannot exceed 12" sqref="F32:F34">
      <formula1>0.1</formula1>
      <formula2>12</formula2>
    </dataValidation>
  </dataValidations>
  <pageMargins left="0.7" right="0.7" top="0.3" bottom="0.3" header="0.3" footer="0.3"/>
  <pageSetup scale="58" orientation="portrait"/>
  <ignoredErrors>
    <ignoredError sqref="G23:H23 H29 H28 H27 H26 H25 H24 H30 G29 G30 G24 G25 G26 G27 G28 H34 H33 G32:H32 G34 G33" unlockedFormula="1"/>
  </ignoredErrors>
  <drawing r:id="rId1"/>
  <extLst>
    <ext xmlns:x14="http://schemas.microsoft.com/office/spreadsheetml/2009/9/main" uri="{CCE6A557-97BC-4b89-ADB6-D9C93CAAB3DF}">
      <x14:dataValidations xmlns:xm="http://schemas.microsoft.com/office/excel/2006/main" count="6">
        <x14:dataValidation type="list" allowBlank="1" showInputMessage="1" showErrorMessage="1" errorTitle="Selection Error" error="A selection must come from the drop-down list.">
          <x14:formula1>
            <xm:f>'Drop-Downs'!$A$2:$A$5</xm:f>
          </x14:formula1>
          <xm:sqref>B12</xm:sqref>
        </x14:dataValidation>
        <x14:dataValidation type="list" allowBlank="1" showInputMessage="1" showErrorMessage="1" errorTitle="Selection Error" error="A selection must be made from the drop-down list.">
          <x14:formula1>
            <xm:f>'Drop-Downs'!$A$6:$A$8</xm:f>
          </x14:formula1>
          <xm:sqref>B13</xm:sqref>
        </x14:dataValidation>
        <x14:dataValidation type="list" allowBlank="1" showInputMessage="1" showErrorMessage="1" errorTitle="Selection Error" error="Entry must be selected from drop-down list.">
          <x14:formula1>
            <xm:f>'Drop-Downs'!$C$6:$C$8</xm:f>
          </x14:formula1>
          <xm:sqref>B15 G12 J12:K12</xm:sqref>
        </x14:dataValidation>
        <x14:dataValidation type="list" allowBlank="1" showInputMessage="1" showErrorMessage="1">
          <x14:formula1>
            <xm:f>'Drop-Downs'!$A$16:$A$19</xm:f>
          </x14:formula1>
          <xm:sqref>B23</xm:sqref>
        </x14:dataValidation>
        <x14:dataValidation type="list" allowBlank="1" showInputMessage="1" showErrorMessage="1">
          <x14:formula1>
            <xm:f>'Drop-Downs'!$E$2:$E$27</xm:f>
          </x14:formula1>
          <xm:sqref>H7:J9</xm:sqref>
        </x14:dataValidation>
        <x14:dataValidation type="list" allowBlank="1" showInputMessage="1" showErrorMessage="1">
          <x14:formula1>
            <xm:f>'Drop-Downs'!$A$16:$A$19</xm:f>
          </x14:formula1>
          <xm:sqref>B24 B25:B30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67"/>
  <sheetViews>
    <sheetView showZeros="0" topLeftCell="A16" zoomScale="125" zoomScaleNormal="125" zoomScalePageLayoutView="125" workbookViewId="0">
      <selection activeCell="M39" sqref="M39"/>
    </sheetView>
  </sheetViews>
  <sheetFormatPr defaultColWidth="9.140625" defaultRowHeight="14.25"/>
  <cols>
    <col min="1" max="1" width="26.140625" style="6" customWidth="1"/>
    <col min="2" max="2" width="17" style="6" customWidth="1"/>
    <col min="3" max="3" width="14.7109375" style="6" customWidth="1"/>
    <col min="4" max="4" width="14.28515625" style="6" customWidth="1"/>
    <col min="5" max="5" width="14.85546875" style="6" customWidth="1"/>
    <col min="6" max="6" width="13.140625" style="6" customWidth="1"/>
    <col min="7" max="7" width="12.7109375" style="6" customWidth="1"/>
    <col min="8" max="8" width="7.85546875" style="6" customWidth="1"/>
    <col min="9" max="9" width="9.140625" style="6"/>
    <col min="10" max="10" width="9" style="6" customWidth="1"/>
    <col min="11" max="11" width="13.28515625" style="6" customWidth="1"/>
    <col min="12" max="12" width="7.28515625" style="6" customWidth="1"/>
    <col min="13" max="13" width="5.5703125" style="44" customWidth="1"/>
    <col min="14" max="16384" width="9.140625" style="44"/>
  </cols>
  <sheetData>
    <row r="1" spans="1:20" ht="12.75">
      <c r="A1" s="448" t="s">
        <v>150</v>
      </c>
      <c r="B1" s="449"/>
      <c r="C1" s="449"/>
      <c r="D1" s="449"/>
      <c r="E1" s="449"/>
      <c r="F1" s="449"/>
      <c r="G1" s="449"/>
      <c r="H1" s="449"/>
      <c r="I1" s="449"/>
      <c r="J1" s="449"/>
      <c r="K1" s="449"/>
      <c r="L1" s="450"/>
      <c r="N1" s="394" t="s">
        <v>55</v>
      </c>
      <c r="O1" s="395"/>
      <c r="P1" s="395"/>
      <c r="Q1" s="395"/>
      <c r="R1" s="395"/>
      <c r="S1" s="395"/>
      <c r="T1" s="396"/>
    </row>
    <row r="2" spans="1:20" ht="12.75">
      <c r="A2" s="451"/>
      <c r="B2" s="411"/>
      <c r="C2" s="411"/>
      <c r="D2" s="411"/>
      <c r="E2" s="411"/>
      <c r="F2" s="411"/>
      <c r="G2" s="411"/>
      <c r="H2" s="411"/>
      <c r="I2" s="411"/>
      <c r="J2" s="411"/>
      <c r="K2" s="411"/>
      <c r="L2" s="452"/>
      <c r="N2" s="397"/>
      <c r="O2" s="398"/>
      <c r="P2" s="398"/>
      <c r="Q2" s="398"/>
      <c r="R2" s="398"/>
      <c r="S2" s="398"/>
      <c r="T2" s="399"/>
    </row>
    <row r="3" spans="1:20" ht="13.5" thickBot="1">
      <c r="A3" s="453"/>
      <c r="B3" s="414"/>
      <c r="C3" s="414"/>
      <c r="D3" s="414"/>
      <c r="E3" s="414"/>
      <c r="F3" s="414"/>
      <c r="G3" s="414"/>
      <c r="H3" s="414"/>
      <c r="I3" s="414"/>
      <c r="J3" s="414"/>
      <c r="K3" s="414"/>
      <c r="L3" s="454"/>
      <c r="N3" s="400"/>
      <c r="O3" s="401"/>
      <c r="P3" s="401"/>
      <c r="Q3" s="401"/>
      <c r="R3" s="401"/>
      <c r="S3" s="401"/>
      <c r="T3" s="402"/>
    </row>
    <row r="4" spans="1:20">
      <c r="A4" s="274"/>
      <c r="B4" s="7"/>
      <c r="C4" s="7"/>
      <c r="D4" s="7"/>
      <c r="E4" s="7"/>
      <c r="F4" s="7"/>
      <c r="G4" s="7"/>
      <c r="H4" s="7"/>
      <c r="I4" s="7"/>
      <c r="J4" s="7"/>
      <c r="K4" s="7"/>
      <c r="L4" s="111"/>
    </row>
    <row r="5" spans="1:20" ht="15">
      <c r="A5" s="241" t="s">
        <v>1</v>
      </c>
      <c r="B5" s="429">
        <f>Year1!B5</f>
        <v>0</v>
      </c>
      <c r="C5" s="429"/>
      <c r="D5" s="429"/>
      <c r="E5" s="429"/>
      <c r="F5" s="429"/>
      <c r="G5" s="429"/>
      <c r="H5" s="429"/>
      <c r="I5" s="429"/>
      <c r="J5" s="429"/>
      <c r="K5" s="429"/>
      <c r="L5" s="430"/>
    </row>
    <row r="6" spans="1:20">
      <c r="A6" s="210"/>
      <c r="B6" s="177"/>
      <c r="C6" s="177"/>
      <c r="D6" s="177"/>
      <c r="E6" s="177"/>
      <c r="F6" s="177"/>
      <c r="G6" s="177"/>
      <c r="H6" s="177"/>
      <c r="I6" s="177"/>
      <c r="J6" s="177"/>
      <c r="K6" s="177"/>
      <c r="L6" s="211"/>
    </row>
    <row r="7" spans="1:20" ht="15">
      <c r="A7" s="241" t="s">
        <v>78</v>
      </c>
      <c r="B7" s="177"/>
      <c r="C7" s="456">
        <f>Year1!C7</f>
        <v>0</v>
      </c>
      <c r="D7" s="456"/>
      <c r="E7" s="456"/>
      <c r="F7" s="456"/>
      <c r="G7" s="456"/>
      <c r="H7" s="456" t="str">
        <f>Year1!H7</f>
        <v>Select Department</v>
      </c>
      <c r="I7" s="456"/>
      <c r="J7" s="456"/>
      <c r="K7" s="403">
        <f>Year1!K7</f>
        <v>0</v>
      </c>
      <c r="L7" s="403"/>
    </row>
    <row r="8" spans="1:20" ht="15">
      <c r="A8" s="241"/>
      <c r="B8" s="177"/>
      <c r="C8" s="456">
        <f>Year1!C8</f>
        <v>0</v>
      </c>
      <c r="D8" s="456"/>
      <c r="E8" s="456"/>
      <c r="F8" s="456"/>
      <c r="G8" s="456"/>
      <c r="H8" s="456">
        <f>Year1!H8</f>
        <v>0</v>
      </c>
      <c r="I8" s="456"/>
      <c r="J8" s="456"/>
      <c r="K8" s="403">
        <f>Year1!K8</f>
        <v>0</v>
      </c>
      <c r="L8" s="403"/>
    </row>
    <row r="9" spans="1:20" ht="15">
      <c r="A9" s="241"/>
      <c r="B9" s="177"/>
      <c r="C9" s="456">
        <f>Year1!C9</f>
        <v>0</v>
      </c>
      <c r="D9" s="456"/>
      <c r="E9" s="456"/>
      <c r="F9" s="456"/>
      <c r="G9" s="456"/>
      <c r="H9" s="456">
        <f>Year1!H9</f>
        <v>0</v>
      </c>
      <c r="I9" s="456"/>
      <c r="J9" s="456"/>
      <c r="K9" s="403">
        <f>Year1!K9</f>
        <v>0</v>
      </c>
      <c r="L9" s="403"/>
    </row>
    <row r="10" spans="1:20" ht="15">
      <c r="A10" s="110"/>
      <c r="B10" s="7"/>
      <c r="C10" s="7"/>
      <c r="D10" s="7"/>
      <c r="E10" s="7"/>
      <c r="F10" s="7"/>
      <c r="G10" s="7"/>
      <c r="H10" s="7"/>
      <c r="I10" s="7"/>
      <c r="J10" s="7"/>
      <c r="K10" s="7"/>
      <c r="L10" s="111"/>
    </row>
    <row r="11" spans="1:20">
      <c r="A11" s="274"/>
      <c r="B11" s="7"/>
      <c r="C11" s="7"/>
      <c r="D11" s="7"/>
      <c r="E11" s="7"/>
      <c r="F11" s="7"/>
      <c r="G11" s="7"/>
      <c r="H11" s="7"/>
      <c r="I11" s="7"/>
      <c r="J11" s="7"/>
      <c r="K11" s="7"/>
      <c r="L11" s="111"/>
    </row>
    <row r="12" spans="1:20">
      <c r="A12" s="280" t="s">
        <v>44</v>
      </c>
      <c r="B12" s="278" t="str">
        <f>Year1!B12</f>
        <v>Select</v>
      </c>
      <c r="C12" s="433" t="s">
        <v>46</v>
      </c>
      <c r="D12" s="369"/>
      <c r="E12" s="369"/>
      <c r="F12" s="434"/>
      <c r="G12" s="278" t="str">
        <f>Year1!G12</f>
        <v>Select</v>
      </c>
      <c r="H12" s="272"/>
      <c r="I12" s="272"/>
      <c r="J12" s="372"/>
      <c r="K12" s="372"/>
      <c r="L12" s="111"/>
    </row>
    <row r="13" spans="1:20">
      <c r="A13" s="280" t="s">
        <v>45</v>
      </c>
      <c r="B13" s="278" t="str">
        <f>Year1!B13</f>
        <v>Select</v>
      </c>
      <c r="C13" s="433" t="s">
        <v>40</v>
      </c>
      <c r="D13" s="369"/>
      <c r="E13" s="369"/>
      <c r="F13" s="434"/>
      <c r="G13" s="180">
        <f>Year1!G13</f>
        <v>0</v>
      </c>
      <c r="H13" s="272"/>
      <c r="I13" s="272"/>
      <c r="J13" s="372"/>
      <c r="K13" s="372"/>
      <c r="L13" s="111"/>
    </row>
    <row r="14" spans="1:20">
      <c r="A14" s="274"/>
      <c r="B14" s="7"/>
      <c r="C14" s="372"/>
      <c r="D14" s="372"/>
      <c r="E14" s="372"/>
      <c r="F14" s="372"/>
      <c r="G14" s="372"/>
      <c r="H14" s="272"/>
      <c r="I14" s="369" t="s">
        <v>42</v>
      </c>
      <c r="J14" s="369"/>
      <c r="K14" s="337">
        <v>0.03</v>
      </c>
      <c r="L14" s="111"/>
    </row>
    <row r="15" spans="1:20">
      <c r="A15" s="280" t="s">
        <v>94</v>
      </c>
      <c r="B15" s="278" t="str">
        <f>Year1!B15</f>
        <v>Select</v>
      </c>
      <c r="C15" s="7"/>
      <c r="D15" s="7"/>
      <c r="E15" s="7"/>
      <c r="F15" s="7"/>
      <c r="G15" s="7"/>
      <c r="H15" s="7"/>
      <c r="I15" s="7"/>
      <c r="J15" s="372" t="s">
        <v>52</v>
      </c>
      <c r="K15" s="372"/>
      <c r="L15" s="111"/>
    </row>
    <row r="16" spans="1:20">
      <c r="A16" s="280" t="s">
        <v>95</v>
      </c>
      <c r="B16" s="50">
        <f>Year1!B16</f>
        <v>0</v>
      </c>
      <c r="C16" s="280" t="s">
        <v>50</v>
      </c>
      <c r="D16" s="233">
        <f>IF(G56+I56+K56 &lt;&gt; 0,(I56+K56)/(G56+I56+K56),0)</f>
        <v>0</v>
      </c>
      <c r="E16" s="272"/>
      <c r="F16" s="272"/>
      <c r="G16" s="7"/>
      <c r="H16" s="7"/>
      <c r="I16" s="7"/>
      <c r="J16" s="7"/>
      <c r="K16" s="7"/>
      <c r="L16" s="111"/>
    </row>
    <row r="17" spans="1:12">
      <c r="A17" s="280" t="s">
        <v>43</v>
      </c>
      <c r="B17" s="51">
        <f>Year1!B17</f>
        <v>0</v>
      </c>
      <c r="C17" s="280" t="s">
        <v>51</v>
      </c>
      <c r="D17" s="234">
        <f>I56+K56</f>
        <v>0</v>
      </c>
      <c r="E17" s="272"/>
      <c r="F17" s="272"/>
      <c r="G17" s="7"/>
      <c r="H17" s="7"/>
      <c r="I17" s="7"/>
      <c r="J17" s="7"/>
      <c r="K17" s="7"/>
      <c r="L17" s="111"/>
    </row>
    <row r="18" spans="1:12">
      <c r="A18" s="239"/>
      <c r="B18" s="240"/>
      <c r="C18" s="107"/>
      <c r="D18" s="107"/>
      <c r="E18" s="107"/>
      <c r="F18" s="107"/>
      <c r="G18" s="107"/>
      <c r="H18" s="107"/>
      <c r="I18" s="107"/>
      <c r="J18" s="107"/>
      <c r="K18" s="107"/>
      <c r="L18" s="112"/>
    </row>
    <row r="19" spans="1:12">
      <c r="A19" s="28"/>
      <c r="B19" s="29"/>
      <c r="C19" s="29"/>
      <c r="D19" s="29"/>
      <c r="E19" s="29"/>
      <c r="F19" s="29"/>
      <c r="G19" s="29"/>
      <c r="H19" s="29"/>
      <c r="I19" s="29"/>
      <c r="J19" s="29"/>
      <c r="K19" s="29"/>
      <c r="L19" s="73"/>
    </row>
    <row r="20" spans="1:12">
      <c r="A20" s="28"/>
      <c r="B20" s="29"/>
      <c r="C20" s="29"/>
      <c r="D20" s="29"/>
      <c r="E20" s="29"/>
      <c r="F20" s="29"/>
      <c r="G20" s="431" t="s">
        <v>2</v>
      </c>
      <c r="H20" s="432"/>
      <c r="I20" s="431" t="s">
        <v>4</v>
      </c>
      <c r="J20" s="432"/>
      <c r="K20" s="431" t="s">
        <v>0</v>
      </c>
      <c r="L20" s="432"/>
    </row>
    <row r="21" spans="1:12" ht="18" customHeight="1">
      <c r="A21" s="269" t="s">
        <v>6</v>
      </c>
      <c r="B21" s="393" t="s">
        <v>111</v>
      </c>
      <c r="C21" s="379" t="s">
        <v>7</v>
      </c>
      <c r="D21" s="393" t="s">
        <v>97</v>
      </c>
      <c r="E21" s="393" t="s">
        <v>96</v>
      </c>
      <c r="F21" s="393" t="s">
        <v>98</v>
      </c>
      <c r="G21" s="131"/>
      <c r="H21" s="131"/>
      <c r="I21" s="53"/>
      <c r="J21" s="53"/>
      <c r="K21" s="53"/>
      <c r="L21" s="54"/>
    </row>
    <row r="22" spans="1:12" ht="28.5" customHeight="1">
      <c r="A22" s="276" t="s">
        <v>33</v>
      </c>
      <c r="B22" s="393"/>
      <c r="C22" s="428"/>
      <c r="D22" s="393"/>
      <c r="E22" s="393"/>
      <c r="F22" s="393"/>
      <c r="G22" s="56"/>
      <c r="H22" s="56"/>
      <c r="I22" s="56"/>
      <c r="J22" s="56"/>
      <c r="K22" s="56"/>
      <c r="L22" s="57"/>
    </row>
    <row r="23" spans="1:12">
      <c r="A23" s="126">
        <f>Year1!A23</f>
        <v>0</v>
      </c>
      <c r="B23" s="283"/>
      <c r="C23" s="14"/>
      <c r="D23" s="338">
        <f>'Salary Adjustment'!B18</f>
        <v>0</v>
      </c>
      <c r="E23" s="105"/>
      <c r="F23" s="129"/>
      <c r="G23" s="435">
        <f>IF(F23&gt;E23,"months requested cannot exceed term",IF(OR(D23="",E23=""),0,(D23/E23)*F23))</f>
        <v>0</v>
      </c>
      <c r="H23" s="436"/>
      <c r="I23" s="437"/>
      <c r="J23" s="438"/>
      <c r="K23" s="437"/>
      <c r="L23" s="438"/>
    </row>
    <row r="24" spans="1:12">
      <c r="A24" s="126">
        <f>Year1!A24</f>
        <v>0</v>
      </c>
      <c r="B24" s="283"/>
      <c r="C24" s="8"/>
      <c r="D24" s="338">
        <f>'Salary Adjustment'!B34</f>
        <v>0</v>
      </c>
      <c r="E24" s="106"/>
      <c r="F24" s="129"/>
      <c r="G24" s="435">
        <f t="shared" ref="G24:G30" si="0">IF(F24&gt;E24,"months requested cannot exceed term",IF(OR(D24="",E24=""),0,(D24/E24)*F24))</f>
        <v>0</v>
      </c>
      <c r="H24" s="436"/>
      <c r="I24" s="439"/>
      <c r="J24" s="440"/>
      <c r="K24" s="439"/>
      <c r="L24" s="440"/>
    </row>
    <row r="25" spans="1:12">
      <c r="A25" s="126">
        <f>Year1!A25</f>
        <v>0</v>
      </c>
      <c r="B25" s="283"/>
      <c r="C25" s="8"/>
      <c r="D25" s="338">
        <f>'Salary Adjustment'!B51</f>
        <v>0</v>
      </c>
      <c r="E25" s="106"/>
      <c r="F25" s="129"/>
      <c r="G25" s="435">
        <f t="shared" si="0"/>
        <v>0</v>
      </c>
      <c r="H25" s="436"/>
      <c r="I25" s="439"/>
      <c r="J25" s="440"/>
      <c r="K25" s="439"/>
      <c r="L25" s="440"/>
    </row>
    <row r="26" spans="1:12">
      <c r="A26" s="126">
        <f>Year1!A26</f>
        <v>0</v>
      </c>
      <c r="B26" s="283"/>
      <c r="C26" s="8"/>
      <c r="D26" s="104"/>
      <c r="E26" s="106"/>
      <c r="F26" s="129"/>
      <c r="G26" s="435">
        <f t="shared" si="0"/>
        <v>0</v>
      </c>
      <c r="H26" s="436"/>
      <c r="I26" s="439"/>
      <c r="J26" s="440"/>
      <c r="K26" s="439"/>
      <c r="L26" s="440"/>
    </row>
    <row r="27" spans="1:12">
      <c r="A27" s="126">
        <f>Year1!A27</f>
        <v>0</v>
      </c>
      <c r="B27" s="283"/>
      <c r="C27" s="8"/>
      <c r="D27" s="104"/>
      <c r="E27" s="106"/>
      <c r="F27" s="129"/>
      <c r="G27" s="435">
        <f t="shared" si="0"/>
        <v>0</v>
      </c>
      <c r="H27" s="436"/>
      <c r="I27" s="439"/>
      <c r="J27" s="440"/>
      <c r="K27" s="439"/>
      <c r="L27" s="440"/>
    </row>
    <row r="28" spans="1:12">
      <c r="A28" s="126">
        <f>Year1!A28</f>
        <v>0</v>
      </c>
      <c r="B28" s="283"/>
      <c r="C28" s="8"/>
      <c r="D28" s="104"/>
      <c r="E28" s="106"/>
      <c r="F28" s="129"/>
      <c r="G28" s="435">
        <f t="shared" si="0"/>
        <v>0</v>
      </c>
      <c r="H28" s="436"/>
      <c r="I28" s="439"/>
      <c r="J28" s="440"/>
      <c r="K28" s="439"/>
      <c r="L28" s="440"/>
    </row>
    <row r="29" spans="1:12">
      <c r="A29" s="126">
        <f>Year1!A29</f>
        <v>0</v>
      </c>
      <c r="B29" s="283"/>
      <c r="C29" s="8"/>
      <c r="D29" s="104"/>
      <c r="E29" s="106"/>
      <c r="F29" s="129"/>
      <c r="G29" s="435">
        <f t="shared" si="0"/>
        <v>0</v>
      </c>
      <c r="H29" s="436"/>
      <c r="I29" s="439"/>
      <c r="J29" s="440"/>
      <c r="K29" s="439"/>
      <c r="L29" s="440"/>
    </row>
    <row r="30" spans="1:12">
      <c r="A30" s="126">
        <f>Year1!A30</f>
        <v>0</v>
      </c>
      <c r="B30" s="283"/>
      <c r="C30" s="8"/>
      <c r="D30" s="104"/>
      <c r="E30" s="106"/>
      <c r="F30" s="129"/>
      <c r="G30" s="435">
        <f t="shared" si="0"/>
        <v>0</v>
      </c>
      <c r="H30" s="436"/>
      <c r="I30" s="439"/>
      <c r="J30" s="440"/>
      <c r="K30" s="439"/>
      <c r="L30" s="440"/>
    </row>
    <row r="31" spans="1:12">
      <c r="A31" s="391"/>
      <c r="B31" s="392"/>
      <c r="C31" s="19" t="s">
        <v>12</v>
      </c>
      <c r="D31" s="52"/>
      <c r="E31" s="52"/>
      <c r="F31" s="52"/>
      <c r="G31" s="58"/>
      <c r="H31" s="59"/>
      <c r="I31" s="59"/>
      <c r="J31" s="59"/>
      <c r="K31" s="59"/>
      <c r="L31" s="60"/>
    </row>
    <row r="32" spans="1:12" ht="26.25" customHeight="1">
      <c r="A32" s="441" t="s">
        <v>9</v>
      </c>
      <c r="B32" s="442"/>
      <c r="C32" s="82"/>
      <c r="D32" s="113"/>
      <c r="E32" s="114"/>
      <c r="F32" s="134"/>
      <c r="G32" s="373">
        <f>IF(F32&gt;E32,"months requested cannot exceed term",IF(OR(D32="",E32=""),0,(D32/E32)*F32)*C32)</f>
        <v>0</v>
      </c>
      <c r="H32" s="374"/>
      <c r="I32" s="439"/>
      <c r="J32" s="440"/>
      <c r="K32" s="439"/>
      <c r="L32" s="440"/>
    </row>
    <row r="33" spans="1:12" ht="26.25" customHeight="1">
      <c r="A33" s="420" t="s">
        <v>10</v>
      </c>
      <c r="B33" s="421"/>
      <c r="C33" s="82"/>
      <c r="D33" s="113"/>
      <c r="E33" s="114"/>
      <c r="F33" s="134"/>
      <c r="G33" s="373">
        <f>IF(F33&gt;E33,"months requested cannot exceed term",IF(OR(D33="",E33=""),0,(D33/E33)*F33)*C33)</f>
        <v>0</v>
      </c>
      <c r="H33" s="374"/>
      <c r="I33" s="439"/>
      <c r="J33" s="440"/>
      <c r="K33" s="439"/>
      <c r="L33" s="440"/>
    </row>
    <row r="34" spans="1:12" ht="26.25" customHeight="1">
      <c r="A34" s="420" t="s">
        <v>11</v>
      </c>
      <c r="B34" s="421"/>
      <c r="C34" s="82"/>
      <c r="D34" s="113"/>
      <c r="E34" s="114"/>
      <c r="F34" s="134"/>
      <c r="G34" s="373">
        <f>IF(F34&gt;E34,"months requested cannot exceed term",IF(OR(D34="",E34=""),0,(D34/E34)*F34)*C34)</f>
        <v>0</v>
      </c>
      <c r="H34" s="374"/>
      <c r="I34" s="439"/>
      <c r="J34" s="440"/>
      <c r="K34" s="439"/>
      <c r="L34" s="440"/>
    </row>
    <row r="35" spans="1:12" ht="15">
      <c r="A35" s="422" t="s">
        <v>13</v>
      </c>
      <c r="B35" s="423"/>
      <c r="C35" s="281"/>
      <c r="D35" s="103"/>
      <c r="E35" s="103"/>
      <c r="F35" s="103"/>
      <c r="G35" s="368">
        <f>SUM(G23:H34)</f>
        <v>0</v>
      </c>
      <c r="H35" s="358"/>
      <c r="I35" s="368">
        <f>SUM(I23:J34)</f>
        <v>0</v>
      </c>
      <c r="J35" s="358"/>
      <c r="K35" s="368">
        <f>SUM(K23:L34)</f>
        <v>0</v>
      </c>
      <c r="L35" s="358"/>
    </row>
    <row r="36" spans="1:12" ht="15">
      <c r="A36" s="422" t="s">
        <v>14</v>
      </c>
      <c r="B36" s="423"/>
      <c r="C36" s="19" t="s">
        <v>15</v>
      </c>
      <c r="D36" s="117"/>
      <c r="E36" s="117"/>
      <c r="F36" s="117"/>
      <c r="G36" s="24"/>
      <c r="H36" s="25"/>
      <c r="I36" s="25"/>
      <c r="J36" s="25"/>
      <c r="K36" s="25"/>
      <c r="L36" s="26"/>
    </row>
    <row r="37" spans="1:12">
      <c r="A37" s="424" t="s">
        <v>8</v>
      </c>
      <c r="B37" s="425"/>
      <c r="C37" s="178">
        <v>0.23499999999999999</v>
      </c>
      <c r="D37" s="116"/>
      <c r="E37" s="119"/>
      <c r="F37" s="120"/>
      <c r="G37" s="357">
        <f>SUM(G23:H32)*C37</f>
        <v>0</v>
      </c>
      <c r="H37" s="358"/>
      <c r="I37" s="368">
        <f>SUM(I23:J32)*C37</f>
        <v>0</v>
      </c>
      <c r="J37" s="358"/>
      <c r="K37" s="368">
        <f>SUM(K23:L32)*C37</f>
        <v>0</v>
      </c>
      <c r="L37" s="358"/>
    </row>
    <row r="38" spans="1:12">
      <c r="A38" s="424" t="s">
        <v>10</v>
      </c>
      <c r="B38" s="425"/>
      <c r="C38" s="178">
        <v>0.06</v>
      </c>
      <c r="D38" s="121"/>
      <c r="E38" s="118"/>
      <c r="F38" s="122"/>
      <c r="G38" s="357">
        <f>G33*C38</f>
        <v>0</v>
      </c>
      <c r="H38" s="358"/>
      <c r="I38" s="368">
        <f>I33*C38</f>
        <v>0</v>
      </c>
      <c r="J38" s="358"/>
      <c r="K38" s="368">
        <f>K33*C38</f>
        <v>0</v>
      </c>
      <c r="L38" s="358"/>
    </row>
    <row r="39" spans="1:12">
      <c r="A39" s="424" t="s">
        <v>11</v>
      </c>
      <c r="B39" s="425"/>
      <c r="C39" s="178">
        <v>0.02</v>
      </c>
      <c r="D39" s="123"/>
      <c r="E39" s="124"/>
      <c r="F39" s="125"/>
      <c r="G39" s="357">
        <f>G34*C39</f>
        <v>0</v>
      </c>
      <c r="H39" s="358"/>
      <c r="I39" s="368">
        <f>I34*C39</f>
        <v>0</v>
      </c>
      <c r="J39" s="358"/>
      <c r="K39" s="368">
        <f>K34*C39</f>
        <v>0</v>
      </c>
      <c r="L39" s="358"/>
    </row>
    <row r="40" spans="1:12" ht="15">
      <c r="A40" s="426" t="s">
        <v>16</v>
      </c>
      <c r="B40" s="427"/>
      <c r="C40" s="457"/>
      <c r="D40" s="7"/>
      <c r="E40" s="7"/>
      <c r="F40" s="7"/>
      <c r="G40" s="368">
        <f>SUM(G35:H39)</f>
        <v>0</v>
      </c>
      <c r="H40" s="358"/>
      <c r="I40" s="368">
        <f>SUM(I35:J39)</f>
        <v>0</v>
      </c>
      <c r="J40" s="358"/>
      <c r="K40" s="368">
        <f>SUM(K35:L39)</f>
        <v>0</v>
      </c>
      <c r="L40" s="358"/>
    </row>
    <row r="41" spans="1:12" ht="15">
      <c r="A41" s="426" t="s">
        <v>17</v>
      </c>
      <c r="B41" s="427"/>
      <c r="C41" s="458"/>
      <c r="D41" s="7"/>
      <c r="E41" s="7"/>
      <c r="F41" s="7"/>
      <c r="G41" s="367"/>
      <c r="H41" s="362"/>
      <c r="I41" s="367"/>
      <c r="J41" s="362"/>
      <c r="K41" s="367"/>
      <c r="L41" s="362"/>
    </row>
    <row r="42" spans="1:12" ht="15">
      <c r="A42" s="426" t="s">
        <v>18</v>
      </c>
      <c r="B42" s="427"/>
      <c r="C42" s="458"/>
      <c r="D42" s="7"/>
      <c r="E42" s="7"/>
      <c r="F42" s="7"/>
      <c r="G42" s="367"/>
      <c r="H42" s="362"/>
      <c r="I42" s="367"/>
      <c r="J42" s="362"/>
      <c r="K42" s="367"/>
      <c r="L42" s="362"/>
    </row>
    <row r="43" spans="1:12" ht="15">
      <c r="A43" s="426" t="s">
        <v>19</v>
      </c>
      <c r="B43" s="427"/>
      <c r="C43" s="458"/>
      <c r="D43" s="7"/>
      <c r="E43" s="7"/>
      <c r="F43" s="7"/>
      <c r="G43" s="367"/>
      <c r="H43" s="362"/>
      <c r="I43" s="367"/>
      <c r="J43" s="362"/>
      <c r="K43" s="367"/>
      <c r="L43" s="362"/>
    </row>
    <row r="44" spans="1:12" ht="15">
      <c r="A44" s="426" t="s">
        <v>20</v>
      </c>
      <c r="B44" s="427"/>
      <c r="C44" s="458"/>
      <c r="D44" s="7"/>
      <c r="E44" s="7"/>
      <c r="F44" s="7"/>
      <c r="G44" s="109"/>
      <c r="H44" s="47"/>
      <c r="I44" s="47"/>
      <c r="J44" s="47"/>
      <c r="K44" s="47"/>
      <c r="L44" s="48"/>
    </row>
    <row r="45" spans="1:12">
      <c r="A45" s="424" t="s">
        <v>81</v>
      </c>
      <c r="B45" s="425"/>
      <c r="C45" s="458"/>
      <c r="D45" s="7"/>
      <c r="E45" s="7"/>
      <c r="F45" s="7"/>
      <c r="G45" s="445">
        <f>SUM(C61:C67)</f>
        <v>0</v>
      </c>
      <c r="H45" s="446"/>
      <c r="I45" s="443"/>
      <c r="J45" s="444"/>
      <c r="K45" s="443"/>
      <c r="L45" s="444"/>
    </row>
    <row r="46" spans="1:12">
      <c r="A46" s="424" t="s">
        <v>22</v>
      </c>
      <c r="B46" s="425"/>
      <c r="C46" s="458"/>
      <c r="D46" s="7"/>
      <c r="E46" s="7"/>
      <c r="F46" s="7"/>
      <c r="G46" s="443"/>
      <c r="H46" s="444"/>
      <c r="I46" s="443"/>
      <c r="J46" s="444"/>
      <c r="K46" s="443"/>
      <c r="L46" s="444"/>
    </row>
    <row r="47" spans="1:12">
      <c r="A47" s="424" t="s">
        <v>23</v>
      </c>
      <c r="B47" s="425"/>
      <c r="C47" s="458"/>
      <c r="D47" s="7"/>
      <c r="E47" s="7"/>
      <c r="F47" s="7"/>
      <c r="G47" s="443"/>
      <c r="H47" s="444"/>
      <c r="I47" s="443"/>
      <c r="J47" s="444"/>
      <c r="K47" s="443"/>
      <c r="L47" s="444"/>
    </row>
    <row r="48" spans="1:12" ht="15">
      <c r="A48" s="426" t="s">
        <v>24</v>
      </c>
      <c r="B48" s="427"/>
      <c r="C48" s="458"/>
      <c r="D48" s="7"/>
      <c r="E48" s="7"/>
      <c r="F48" s="7"/>
      <c r="G48" s="443"/>
      <c r="H48" s="444"/>
      <c r="I48" s="443"/>
      <c r="J48" s="444"/>
      <c r="K48" s="443"/>
      <c r="L48" s="444"/>
    </row>
    <row r="49" spans="1:12" ht="15">
      <c r="A49" s="426" t="s">
        <v>25</v>
      </c>
      <c r="B49" s="447"/>
      <c r="C49" s="458"/>
      <c r="D49" s="7"/>
      <c r="E49" s="7"/>
      <c r="F49" s="7"/>
      <c r="G49" s="443"/>
      <c r="H49" s="444"/>
      <c r="I49" s="443"/>
      <c r="J49" s="444"/>
      <c r="K49" s="443"/>
      <c r="L49" s="444"/>
    </row>
    <row r="50" spans="1:12" ht="15">
      <c r="A50" s="426" t="s">
        <v>26</v>
      </c>
      <c r="B50" s="427"/>
      <c r="C50" s="458"/>
      <c r="D50" s="7"/>
      <c r="E50" s="7"/>
      <c r="F50" s="7"/>
      <c r="G50" s="443"/>
      <c r="H50" s="444"/>
      <c r="I50" s="443"/>
      <c r="J50" s="444"/>
      <c r="K50" s="443"/>
      <c r="L50" s="444"/>
    </row>
    <row r="51" spans="1:12" ht="15">
      <c r="A51" s="426" t="s">
        <v>27</v>
      </c>
      <c r="B51" s="427"/>
      <c r="C51" s="458"/>
      <c r="D51" s="7"/>
      <c r="E51" s="7"/>
      <c r="F51" s="7"/>
      <c r="G51" s="443"/>
      <c r="H51" s="444"/>
      <c r="I51" s="443"/>
      <c r="J51" s="444"/>
      <c r="K51" s="443"/>
      <c r="L51" s="444"/>
    </row>
    <row r="52" spans="1:12" ht="15">
      <c r="A52" s="426" t="s">
        <v>28</v>
      </c>
      <c r="B52" s="427"/>
      <c r="C52" s="459"/>
      <c r="D52" s="107"/>
      <c r="E52" s="107"/>
      <c r="F52" s="107"/>
      <c r="G52" s="368">
        <f>G40+G41+G42+G43+G45+G46+G47+G48+G49+G50+G51</f>
        <v>0</v>
      </c>
      <c r="H52" s="358"/>
      <c r="I52" s="368">
        <f>I40+I41+I42+I43+I45+I46+I47+I48+I49+I50+I51</f>
        <v>0</v>
      </c>
      <c r="J52" s="358"/>
      <c r="K52" s="368">
        <f>K40+K41+K42+K43+K45+K46+K47+K48+K49+K50+K51</f>
        <v>0</v>
      </c>
      <c r="L52" s="358"/>
    </row>
    <row r="53" spans="1:12" ht="15">
      <c r="A53" s="22"/>
      <c r="B53" s="23"/>
      <c r="C53" s="19" t="s">
        <v>30</v>
      </c>
      <c r="D53" s="101"/>
      <c r="E53" s="101"/>
      <c r="F53" s="101"/>
      <c r="G53" s="24"/>
      <c r="H53" s="25"/>
      <c r="I53" s="25"/>
      <c r="J53" s="25"/>
      <c r="K53" s="25"/>
      <c r="L53" s="26"/>
    </row>
    <row r="54" spans="1:12" ht="15">
      <c r="A54" s="426" t="s">
        <v>29</v>
      </c>
      <c r="B54" s="427"/>
      <c r="C54" s="27">
        <f>IF(OR(B12="Select",B13="Select",G12="Select"),0,IF((AND(B12="Research",B13="On Campus",G12="No")),50%,IF((AND(B12="Instruction",B13="On Campus", G12="No")),55%,IF((AND(B12="Other",B13="On Campus", G12="No")),32.5%,IF(AND(B13="Off Campus",G12="No"),26%,IF(G12="Yes",G13))))))</f>
        <v>0</v>
      </c>
      <c r="D54" s="102"/>
      <c r="E54" s="102"/>
      <c r="F54" s="102"/>
      <c r="G54" s="368">
        <f>C54*B55</f>
        <v>0</v>
      </c>
      <c r="H54" s="358"/>
      <c r="I54" s="368">
        <f>C54*I52</f>
        <v>0</v>
      </c>
      <c r="J54" s="358"/>
      <c r="K54" s="368">
        <f>C54*K52</f>
        <v>0</v>
      </c>
      <c r="L54" s="358"/>
    </row>
    <row r="55" spans="1:12">
      <c r="A55" s="89" t="s">
        <v>31</v>
      </c>
      <c r="B55" s="74">
        <f>IF(AND(G12="No",(Year1!G45+Year2!G45)&lt;=25000),G52-G48-G49-G50,IF(AND(G12="No",(Year1!G45+Year2!G45)&gt;25000),G52-G45+SUM(G61:G67)-G48-G49-G50,IF((G12="Yes"),G52,)))</f>
        <v>0</v>
      </c>
      <c r="C55" s="62"/>
      <c r="D55" s="63"/>
      <c r="E55" s="63"/>
      <c r="F55" s="64"/>
      <c r="G55" s="24"/>
      <c r="H55" s="25"/>
      <c r="I55" s="25"/>
      <c r="J55" s="25"/>
      <c r="K55" s="25"/>
      <c r="L55" s="26"/>
    </row>
    <row r="56" spans="1:12" ht="15">
      <c r="A56" s="422" t="s">
        <v>32</v>
      </c>
      <c r="B56" s="455"/>
      <c r="C56" s="103"/>
      <c r="D56" s="259"/>
      <c r="E56" s="259"/>
      <c r="F56" s="260"/>
      <c r="G56" s="357">
        <f>G52+G54</f>
        <v>0</v>
      </c>
      <c r="H56" s="358"/>
      <c r="I56" s="368">
        <f>I52+I54</f>
        <v>0</v>
      </c>
      <c r="J56" s="358"/>
      <c r="K56" s="368">
        <f>K52+K54</f>
        <v>0</v>
      </c>
      <c r="L56" s="358"/>
    </row>
    <row r="57" spans="1:12">
      <c r="A57" s="28"/>
      <c r="B57" s="29"/>
      <c r="C57" s="29"/>
      <c r="D57" s="29"/>
      <c r="E57" s="29"/>
      <c r="F57" s="29"/>
      <c r="G57" s="29"/>
      <c r="H57" s="29"/>
      <c r="I57" s="29"/>
      <c r="J57" s="29"/>
      <c r="K57" s="29"/>
      <c r="L57" s="73"/>
    </row>
    <row r="58" spans="1:12">
      <c r="A58" s="28"/>
      <c r="B58" s="29"/>
      <c r="C58" s="29"/>
      <c r="D58" s="29"/>
      <c r="E58" s="29"/>
      <c r="F58" s="29"/>
      <c r="G58" s="29"/>
      <c r="H58" s="29"/>
      <c r="I58" s="29"/>
      <c r="J58" s="29"/>
      <c r="K58" s="29"/>
      <c r="L58" s="73"/>
    </row>
    <row r="59" spans="1:12" ht="15">
      <c r="A59" s="365" t="s">
        <v>53</v>
      </c>
      <c r="B59" s="366"/>
      <c r="C59" s="31"/>
      <c r="D59" s="31"/>
      <c r="E59" s="31"/>
      <c r="F59" s="31"/>
      <c r="G59" s="31"/>
      <c r="H59" s="29"/>
      <c r="I59" s="29"/>
      <c r="J59" s="29"/>
      <c r="K59" s="29"/>
      <c r="L59" s="73"/>
    </row>
    <row r="60" spans="1:12">
      <c r="A60" s="70" t="s">
        <v>54</v>
      </c>
      <c r="B60" s="71"/>
      <c r="C60" s="72" t="s">
        <v>3</v>
      </c>
      <c r="D60" s="138"/>
      <c r="E60" s="138"/>
      <c r="F60" s="138"/>
      <c r="G60" s="52" t="s">
        <v>5</v>
      </c>
      <c r="H60" s="62"/>
      <c r="I60" s="63"/>
      <c r="J60" s="63"/>
      <c r="K60" s="63"/>
      <c r="L60" s="64"/>
    </row>
    <row r="61" spans="1:12">
      <c r="A61" s="418">
        <f>Year1!A61</f>
        <v>0</v>
      </c>
      <c r="B61" s="419"/>
      <c r="C61" s="271"/>
      <c r="D61" s="140"/>
      <c r="E61" s="141"/>
      <c r="F61" s="142"/>
      <c r="G61" s="137">
        <f>IF(AND(C61&gt;0,Year1!C61+Year2!C61&gt;25000),(25000-(Year1!G61)),C61)</f>
        <v>0</v>
      </c>
      <c r="H61" s="65"/>
      <c r="I61" s="61"/>
      <c r="J61" s="61"/>
      <c r="K61" s="61"/>
      <c r="L61" s="66"/>
    </row>
    <row r="62" spans="1:12">
      <c r="A62" s="418">
        <f>Year1!A62</f>
        <v>0</v>
      </c>
      <c r="B62" s="419"/>
      <c r="C62" s="271"/>
      <c r="D62" s="143"/>
      <c r="E62" s="139"/>
      <c r="F62" s="144"/>
      <c r="G62" s="137">
        <f>IF(AND(C62&gt;0,Year1!C62+Year2!C62&gt;25000),(25000-(Year1!G62)),C62)</f>
        <v>0</v>
      </c>
      <c r="H62" s="65"/>
      <c r="I62" s="61"/>
      <c r="J62" s="61"/>
      <c r="K62" s="61"/>
      <c r="L62" s="66"/>
    </row>
    <row r="63" spans="1:12">
      <c r="A63" s="418">
        <f>Year1!A63</f>
        <v>0</v>
      </c>
      <c r="B63" s="419"/>
      <c r="C63" s="271"/>
      <c r="D63" s="143"/>
      <c r="E63" s="139"/>
      <c r="F63" s="144"/>
      <c r="G63" s="137">
        <f>IF(AND(C63&gt;0,Year1!C63+Year2!C63&gt;25000),(25000-(Year1!G63)),C63)</f>
        <v>0</v>
      </c>
      <c r="H63" s="65"/>
      <c r="I63" s="61"/>
      <c r="J63" s="61"/>
      <c r="K63" s="61"/>
      <c r="L63" s="66"/>
    </row>
    <row r="64" spans="1:12">
      <c r="A64" s="418">
        <f>Year1!A64</f>
        <v>0</v>
      </c>
      <c r="B64" s="419"/>
      <c r="C64" s="271"/>
      <c r="D64" s="143"/>
      <c r="E64" s="139"/>
      <c r="F64" s="144"/>
      <c r="G64" s="137">
        <f>IF(AND(C64&gt;0,Year1!C64+Year2!C64&gt;25000),(25000-(Year1!G64)),C64)</f>
        <v>0</v>
      </c>
      <c r="H64" s="65"/>
      <c r="I64" s="61"/>
      <c r="J64" s="61"/>
      <c r="K64" s="61"/>
      <c r="L64" s="66"/>
    </row>
    <row r="65" spans="1:12">
      <c r="A65" s="416">
        <f>Year1!A65</f>
        <v>0</v>
      </c>
      <c r="B65" s="417"/>
      <c r="C65" s="99"/>
      <c r="D65" s="38"/>
      <c r="E65" s="39"/>
      <c r="F65" s="40"/>
      <c r="G65" s="137">
        <f>IF(AND(C65&gt;0,Year1!C65+Year2!C65&gt;25000),(25000-(Year1!G65)),C65)</f>
        <v>0</v>
      </c>
      <c r="H65" s="65"/>
      <c r="I65" s="61"/>
      <c r="J65" s="61"/>
      <c r="K65" s="61"/>
      <c r="L65" s="66"/>
    </row>
    <row r="66" spans="1:12">
      <c r="A66" s="416">
        <f>Year1!A66</f>
        <v>0</v>
      </c>
      <c r="B66" s="417"/>
      <c r="C66" s="99"/>
      <c r="D66" s="38"/>
      <c r="E66" s="39"/>
      <c r="F66" s="40"/>
      <c r="G66" s="137">
        <f>IF(AND(C66&gt;0,Year1!C66+Year2!C66&gt;25000),(25000-(Year1!G66)),C66)</f>
        <v>0</v>
      </c>
      <c r="H66" s="65"/>
      <c r="I66" s="61"/>
      <c r="J66" s="61"/>
      <c r="K66" s="61"/>
      <c r="L66" s="66"/>
    </row>
    <row r="67" spans="1:12">
      <c r="A67" s="416">
        <f>Year1!A67</f>
        <v>0</v>
      </c>
      <c r="B67" s="417"/>
      <c r="C67" s="99"/>
      <c r="D67" s="41"/>
      <c r="E67" s="42"/>
      <c r="F67" s="43"/>
      <c r="G67" s="137">
        <f>IF(AND(C67&gt;0,Year1!C67+Year2!C67&gt;25000),(25000-(Year1!G67)),C67)</f>
        <v>0</v>
      </c>
      <c r="H67" s="67"/>
      <c r="I67" s="68"/>
      <c r="J67" s="68"/>
      <c r="K67" s="68"/>
      <c r="L67" s="69"/>
    </row>
  </sheetData>
  <sheetProtection password="EF3D" sheet="1" objects="1" scenarios="1" selectLockedCells="1"/>
  <mergeCells count="147">
    <mergeCell ref="A1:L3"/>
    <mergeCell ref="N1:T3"/>
    <mergeCell ref="A56:B56"/>
    <mergeCell ref="G56:H56"/>
    <mergeCell ref="I56:J56"/>
    <mergeCell ref="K56:L56"/>
    <mergeCell ref="A51:B51"/>
    <mergeCell ref="C7:G7"/>
    <mergeCell ref="C8:G8"/>
    <mergeCell ref="C9:G9"/>
    <mergeCell ref="H7:J7"/>
    <mergeCell ref="H8:J8"/>
    <mergeCell ref="H9:J9"/>
    <mergeCell ref="K7:L7"/>
    <mergeCell ref="K8:L8"/>
    <mergeCell ref="K9:L9"/>
    <mergeCell ref="A52:B52"/>
    <mergeCell ref="G52:H52"/>
    <mergeCell ref="I52:J52"/>
    <mergeCell ref="K52:L52"/>
    <mergeCell ref="I48:J48"/>
    <mergeCell ref="K48:L48"/>
    <mergeCell ref="A40:B40"/>
    <mergeCell ref="C40:C52"/>
    <mergeCell ref="K47:L47"/>
    <mergeCell ref="A48:B48"/>
    <mergeCell ref="G46:H46"/>
    <mergeCell ref="G54:H54"/>
    <mergeCell ref="I54:J54"/>
    <mergeCell ref="K54:L54"/>
    <mergeCell ref="A49:B49"/>
    <mergeCell ref="G49:H49"/>
    <mergeCell ref="I49:J49"/>
    <mergeCell ref="K49:L49"/>
    <mergeCell ref="A50:B50"/>
    <mergeCell ref="G50:H50"/>
    <mergeCell ref="I50:J50"/>
    <mergeCell ref="K50:L50"/>
    <mergeCell ref="G51:H51"/>
    <mergeCell ref="I51:J51"/>
    <mergeCell ref="K51:L51"/>
    <mergeCell ref="G39:H39"/>
    <mergeCell ref="I39:J39"/>
    <mergeCell ref="K39:L39"/>
    <mergeCell ref="G48:H48"/>
    <mergeCell ref="A45:B45"/>
    <mergeCell ref="G45:H45"/>
    <mergeCell ref="I45:J45"/>
    <mergeCell ref="K45:L45"/>
    <mergeCell ref="K40:L40"/>
    <mergeCell ref="A41:B41"/>
    <mergeCell ref="G41:H41"/>
    <mergeCell ref="I41:J41"/>
    <mergeCell ref="K41:L41"/>
    <mergeCell ref="A42:B42"/>
    <mergeCell ref="G42:H42"/>
    <mergeCell ref="I42:J42"/>
    <mergeCell ref="K42:L42"/>
    <mergeCell ref="G40:H40"/>
    <mergeCell ref="I40:J40"/>
    <mergeCell ref="I46:J46"/>
    <mergeCell ref="K46:L46"/>
    <mergeCell ref="A47:B47"/>
    <mergeCell ref="G47:H47"/>
    <mergeCell ref="I47:J47"/>
    <mergeCell ref="G43:H43"/>
    <mergeCell ref="I43:J43"/>
    <mergeCell ref="K43:L43"/>
    <mergeCell ref="A44:B44"/>
    <mergeCell ref="G33:H33"/>
    <mergeCell ref="I33:J33"/>
    <mergeCell ref="K33:L33"/>
    <mergeCell ref="A34:B34"/>
    <mergeCell ref="G34:H34"/>
    <mergeCell ref="I34:J34"/>
    <mergeCell ref="K34:L34"/>
    <mergeCell ref="A35:B35"/>
    <mergeCell ref="G35:H35"/>
    <mergeCell ref="I35:J35"/>
    <mergeCell ref="K35:L35"/>
    <mergeCell ref="A37:B37"/>
    <mergeCell ref="G37:H37"/>
    <mergeCell ref="I37:J37"/>
    <mergeCell ref="K37:L37"/>
    <mergeCell ref="A38:B38"/>
    <mergeCell ref="G38:H38"/>
    <mergeCell ref="I38:J38"/>
    <mergeCell ref="K38:L38"/>
    <mergeCell ref="A39:B39"/>
    <mergeCell ref="G29:H29"/>
    <mergeCell ref="I29:J29"/>
    <mergeCell ref="K29:L29"/>
    <mergeCell ref="G30:H30"/>
    <mergeCell ref="I30:J30"/>
    <mergeCell ref="K30:L30"/>
    <mergeCell ref="A31:B31"/>
    <mergeCell ref="A32:B32"/>
    <mergeCell ref="G32:H32"/>
    <mergeCell ref="I32:J32"/>
    <mergeCell ref="K32:L32"/>
    <mergeCell ref="G26:H26"/>
    <mergeCell ref="I26:J26"/>
    <mergeCell ref="K26:L26"/>
    <mergeCell ref="G27:H27"/>
    <mergeCell ref="I27:J27"/>
    <mergeCell ref="K27:L27"/>
    <mergeCell ref="G28:H28"/>
    <mergeCell ref="I28:J28"/>
    <mergeCell ref="K28:L28"/>
    <mergeCell ref="G23:H23"/>
    <mergeCell ref="I23:J23"/>
    <mergeCell ref="K23:L23"/>
    <mergeCell ref="G24:H24"/>
    <mergeCell ref="I24:J24"/>
    <mergeCell ref="K24:L24"/>
    <mergeCell ref="G25:H25"/>
    <mergeCell ref="I25:J25"/>
    <mergeCell ref="K25:L25"/>
    <mergeCell ref="B5:L5"/>
    <mergeCell ref="J12:K12"/>
    <mergeCell ref="J13:K13"/>
    <mergeCell ref="C14:G14"/>
    <mergeCell ref="I14:J14"/>
    <mergeCell ref="G20:H20"/>
    <mergeCell ref="I20:J20"/>
    <mergeCell ref="K20:L20"/>
    <mergeCell ref="J15:K15"/>
    <mergeCell ref="C12:F12"/>
    <mergeCell ref="C13:F13"/>
    <mergeCell ref="D21:D22"/>
    <mergeCell ref="E21:E22"/>
    <mergeCell ref="F21:F22"/>
    <mergeCell ref="A66:B66"/>
    <mergeCell ref="A67:B67"/>
    <mergeCell ref="A63:B63"/>
    <mergeCell ref="A64:B64"/>
    <mergeCell ref="A65:B65"/>
    <mergeCell ref="A59:B59"/>
    <mergeCell ref="A61:B61"/>
    <mergeCell ref="A62:B62"/>
    <mergeCell ref="A33:B33"/>
    <mergeCell ref="A36:B36"/>
    <mergeCell ref="A46:B46"/>
    <mergeCell ref="A54:B54"/>
    <mergeCell ref="A43:B43"/>
    <mergeCell ref="C21:C22"/>
    <mergeCell ref="B21:B22"/>
  </mergeCells>
  <conditionalFormatting sqref="K14">
    <cfRule type="cellIs" dxfId="27" priority="14" stopIfTrue="1" operator="greaterThan">
      <formula>0.05</formula>
    </cfRule>
    <cfRule type="cellIs" dxfId="26" priority="15" stopIfTrue="1" operator="greaterThan">
      <formula>0.06</formula>
    </cfRule>
    <cfRule type="cellIs" dxfId="25" priority="16" stopIfTrue="1" operator="greaterThan">
      <formula>0.05</formula>
    </cfRule>
    <cfRule type="cellIs" dxfId="24" priority="17" stopIfTrue="1" operator="greaterThan">
      <formula>5</formula>
    </cfRule>
  </conditionalFormatting>
  <conditionalFormatting sqref="C23:C30">
    <cfRule type="cellIs" dxfId="23" priority="13" operator="greaterThan">
      <formula>0.2</formula>
    </cfRule>
  </conditionalFormatting>
  <conditionalFormatting sqref="I52:J52">
    <cfRule type="expression" dxfId="22" priority="12">
      <formula>I52&gt;I54</formula>
    </cfRule>
  </conditionalFormatting>
  <conditionalFormatting sqref="K52:L52">
    <cfRule type="expression" dxfId="21" priority="11">
      <formula>K52&gt;K54</formula>
    </cfRule>
  </conditionalFormatting>
  <conditionalFormatting sqref="C54:F54">
    <cfRule type="expression" priority="5" stopIfTrue="1">
      <formula>"If(B13 = ""Off Campus"", 26%)"</formula>
    </cfRule>
  </conditionalFormatting>
  <conditionalFormatting sqref="C54:F54">
    <cfRule type="expression" priority="4" stopIfTrue="1">
      <formula>"If(B13 = ""Off Campus"", 26%)"</formula>
    </cfRule>
  </conditionalFormatting>
  <conditionalFormatting sqref="C54:F54">
    <cfRule type="expression" priority="3" stopIfTrue="1">
      <formula>"If(B13 = ""Off Campus"", 26%)"</formula>
    </cfRule>
  </conditionalFormatting>
  <conditionalFormatting sqref="G23:H30">
    <cfRule type="beginsWith" dxfId="20" priority="2" operator="beginsWith" text="months">
      <formula>LEFT(G23,LEN("months"))="months"</formula>
    </cfRule>
  </conditionalFormatting>
  <conditionalFormatting sqref="G32:H34">
    <cfRule type="beginsWith" dxfId="19" priority="1" operator="beginsWith" text="months">
      <formula>LEFT(G32,LEN("months"))="months"</formula>
    </cfRule>
  </conditionalFormatting>
  <dataValidations count="2">
    <dataValidation type="decimal" allowBlank="1" showInputMessage="1" showErrorMessage="1" errorTitle="Appointment Term" error="Appointment term cannot exceed 12 months" sqref="E23:E30 E32:E34">
      <formula1>1</formula1>
      <formula2>12</formula2>
    </dataValidation>
    <dataValidation type="decimal" allowBlank="1" showInputMessage="1" showErrorMessage="1" errorTitle="Monts Requested" error="Months requested cannot exceed 12" sqref="F23:F30 F32:F34">
      <formula1>0.1</formula1>
      <formula2>12</formula2>
    </dataValidation>
  </dataValidations>
  <pageMargins left="0.7" right="0.7" top="0.3" bottom="0.3" header="0.3" footer="0.3"/>
  <pageSetup scale="57" orientation="portrait"/>
  <ignoredErrors>
    <ignoredError sqref="B12:B13 B15:B17 G12:G13 H23" unlockedFormula="1"/>
    <ignoredError sqref="G56" evalError="1"/>
  </ignoredErrors>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'Drop-Downs'!$A$16:$A$19</xm:f>
          </x14:formula1>
          <xm:sqref>B24:B30</xm:sqref>
        </x14:dataValidation>
        <x14:dataValidation type="list" allowBlank="1" showInputMessage="1" showErrorMessage="1">
          <x14:formula1>
            <xm:f>'Drop-Downs'!$A$16:$A$19</xm:f>
          </x14:formula1>
          <xm:sqref>B23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T67"/>
  <sheetViews>
    <sheetView showZeros="0" topLeftCell="A25" zoomScale="125" zoomScaleNormal="125" zoomScalePageLayoutView="125" workbookViewId="0">
      <selection activeCell="M39" sqref="M39"/>
    </sheetView>
  </sheetViews>
  <sheetFormatPr defaultColWidth="9.140625" defaultRowHeight="14.25"/>
  <cols>
    <col min="1" max="1" width="25.140625" style="6" customWidth="1"/>
    <col min="2" max="2" width="17.7109375" style="6" customWidth="1"/>
    <col min="3" max="3" width="15.140625" style="6" customWidth="1"/>
    <col min="4" max="4" width="13.140625" style="6" customWidth="1"/>
    <col min="5" max="5" width="16.28515625" style="6" customWidth="1"/>
    <col min="6" max="6" width="13.85546875" style="6" customWidth="1"/>
    <col min="7" max="7" width="11.42578125" style="6" customWidth="1"/>
    <col min="8" max="8" width="7.5703125" style="6" customWidth="1"/>
    <col min="9" max="9" width="10.5703125" style="6" customWidth="1"/>
    <col min="10" max="10" width="11.5703125" style="6" customWidth="1"/>
    <col min="11" max="11" width="11.28515625" style="6" customWidth="1"/>
    <col min="12" max="12" width="5.28515625" style="6" customWidth="1"/>
    <col min="13" max="13" width="3.7109375" style="44" customWidth="1"/>
    <col min="14" max="16384" width="9.140625" style="44"/>
  </cols>
  <sheetData>
    <row r="1" spans="1:20" ht="12.75">
      <c r="A1" s="474" t="s">
        <v>151</v>
      </c>
      <c r="B1" s="475"/>
      <c r="C1" s="475"/>
      <c r="D1" s="475"/>
      <c r="E1" s="475"/>
      <c r="F1" s="475"/>
      <c r="G1" s="475"/>
      <c r="H1" s="475"/>
      <c r="I1" s="475"/>
      <c r="J1" s="475"/>
      <c r="K1" s="475"/>
      <c r="L1" s="476"/>
      <c r="N1" s="394" t="s">
        <v>55</v>
      </c>
      <c r="O1" s="395"/>
      <c r="P1" s="395"/>
      <c r="Q1" s="395"/>
      <c r="R1" s="395"/>
      <c r="S1" s="395"/>
      <c r="T1" s="396"/>
    </row>
    <row r="2" spans="1:20" ht="12.75">
      <c r="A2" s="477"/>
      <c r="B2" s="478"/>
      <c r="C2" s="478"/>
      <c r="D2" s="478"/>
      <c r="E2" s="478"/>
      <c r="F2" s="478"/>
      <c r="G2" s="478"/>
      <c r="H2" s="478"/>
      <c r="I2" s="478"/>
      <c r="J2" s="478"/>
      <c r="K2" s="478"/>
      <c r="L2" s="479"/>
      <c r="N2" s="397"/>
      <c r="O2" s="398"/>
      <c r="P2" s="398"/>
      <c r="Q2" s="398"/>
      <c r="R2" s="398"/>
      <c r="S2" s="398"/>
      <c r="T2" s="399"/>
    </row>
    <row r="3" spans="1:20" ht="13.5" thickBot="1">
      <c r="A3" s="480"/>
      <c r="B3" s="481"/>
      <c r="C3" s="481"/>
      <c r="D3" s="481"/>
      <c r="E3" s="481"/>
      <c r="F3" s="481"/>
      <c r="G3" s="481"/>
      <c r="H3" s="481"/>
      <c r="I3" s="481"/>
      <c r="J3" s="481"/>
      <c r="K3" s="481"/>
      <c r="L3" s="482"/>
      <c r="N3" s="400"/>
      <c r="O3" s="401"/>
      <c r="P3" s="401"/>
      <c r="Q3" s="401"/>
      <c r="R3" s="401"/>
      <c r="S3" s="401"/>
      <c r="T3" s="402"/>
    </row>
    <row r="4" spans="1:20">
      <c r="A4" s="149"/>
      <c r="B4" s="7"/>
      <c r="C4" s="7"/>
      <c r="D4" s="7"/>
      <c r="E4" s="7"/>
      <c r="F4" s="7"/>
      <c r="G4" s="7"/>
      <c r="H4" s="7"/>
      <c r="I4" s="7"/>
      <c r="J4" s="7"/>
      <c r="K4" s="7"/>
      <c r="L4" s="111"/>
    </row>
    <row r="5" spans="1:20" ht="15">
      <c r="A5" s="110" t="s">
        <v>1</v>
      </c>
      <c r="B5" s="429">
        <f>Year1!B5</f>
        <v>0</v>
      </c>
      <c r="C5" s="429"/>
      <c r="D5" s="429"/>
      <c r="E5" s="429"/>
      <c r="F5" s="429"/>
      <c r="G5" s="429"/>
      <c r="H5" s="429"/>
      <c r="I5" s="429"/>
      <c r="J5" s="429"/>
      <c r="K5" s="429"/>
      <c r="L5" s="430"/>
    </row>
    <row r="6" spans="1:20">
      <c r="A6" s="149"/>
      <c r="B6" s="177"/>
      <c r="C6" s="177"/>
      <c r="D6" s="177"/>
      <c r="E6" s="177"/>
      <c r="F6" s="177"/>
      <c r="G6" s="177"/>
      <c r="H6" s="177"/>
      <c r="I6" s="177"/>
      <c r="J6" s="177"/>
      <c r="K6" s="177"/>
      <c r="L6" s="211"/>
    </row>
    <row r="7" spans="1:20" ht="15">
      <c r="A7" s="110" t="s">
        <v>78</v>
      </c>
      <c r="B7" s="177"/>
      <c r="C7" s="456">
        <f>Year1!C7</f>
        <v>0</v>
      </c>
      <c r="D7" s="456"/>
      <c r="E7" s="456"/>
      <c r="F7" s="456"/>
      <c r="G7" s="456"/>
      <c r="H7" s="456" t="str">
        <f>Year1!H7</f>
        <v>Select Department</v>
      </c>
      <c r="I7" s="456"/>
      <c r="J7" s="456"/>
      <c r="K7" s="403">
        <f>Year1!K7</f>
        <v>0</v>
      </c>
      <c r="L7" s="403"/>
    </row>
    <row r="8" spans="1:20" ht="15">
      <c r="A8" s="110"/>
      <c r="B8" s="177"/>
      <c r="C8" s="456">
        <f>Year1!C8</f>
        <v>0</v>
      </c>
      <c r="D8" s="456"/>
      <c r="E8" s="456"/>
      <c r="F8" s="456"/>
      <c r="G8" s="456"/>
      <c r="H8" s="456">
        <f>Year1!H8</f>
        <v>0</v>
      </c>
      <c r="I8" s="456"/>
      <c r="J8" s="456"/>
      <c r="K8" s="403">
        <f>Year1!K8</f>
        <v>0</v>
      </c>
      <c r="L8" s="403"/>
    </row>
    <row r="9" spans="1:20" ht="15">
      <c r="A9" s="110"/>
      <c r="B9" s="177"/>
      <c r="C9" s="456">
        <f>Year1!C9</f>
        <v>0</v>
      </c>
      <c r="D9" s="456"/>
      <c r="E9" s="456"/>
      <c r="F9" s="456"/>
      <c r="G9" s="456"/>
      <c r="H9" s="456">
        <f>Year1!H9</f>
        <v>0</v>
      </c>
      <c r="I9" s="456"/>
      <c r="J9" s="456"/>
      <c r="K9" s="403">
        <f>Year1!K9</f>
        <v>0</v>
      </c>
      <c r="L9" s="403"/>
    </row>
    <row r="10" spans="1:20" ht="15">
      <c r="A10" s="110"/>
      <c r="B10" s="7"/>
      <c r="C10" s="7"/>
      <c r="D10" s="7"/>
      <c r="E10" s="7"/>
      <c r="F10" s="7"/>
      <c r="G10" s="7"/>
      <c r="H10" s="7"/>
      <c r="I10" s="7"/>
      <c r="J10" s="7"/>
      <c r="K10" s="7"/>
      <c r="L10" s="111"/>
    </row>
    <row r="11" spans="1:20">
      <c r="A11" s="149"/>
      <c r="B11" s="7"/>
      <c r="C11" s="7"/>
      <c r="D11" s="7"/>
      <c r="E11" s="7"/>
      <c r="F11" s="7"/>
      <c r="G11" s="7"/>
      <c r="H11" s="7"/>
      <c r="I11" s="7"/>
      <c r="J11" s="7"/>
      <c r="K11" s="7"/>
      <c r="L11" s="111"/>
    </row>
    <row r="12" spans="1:20">
      <c r="A12" s="152" t="s">
        <v>44</v>
      </c>
      <c r="B12" s="278" t="str">
        <f>Year1!B12</f>
        <v>Select</v>
      </c>
      <c r="C12" s="433" t="s">
        <v>46</v>
      </c>
      <c r="D12" s="369"/>
      <c r="E12" s="369"/>
      <c r="F12" s="434"/>
      <c r="G12" s="153" t="str">
        <f>Year1!G12</f>
        <v>Select</v>
      </c>
      <c r="H12" s="147"/>
      <c r="I12" s="147"/>
      <c r="J12" s="372"/>
      <c r="K12" s="372"/>
      <c r="L12" s="111"/>
    </row>
    <row r="13" spans="1:20">
      <c r="A13" s="152" t="s">
        <v>45</v>
      </c>
      <c r="B13" s="153" t="str">
        <f>Year1!B13</f>
        <v>Select</v>
      </c>
      <c r="C13" s="433" t="s">
        <v>40</v>
      </c>
      <c r="D13" s="369"/>
      <c r="E13" s="369"/>
      <c r="F13" s="434"/>
      <c r="G13" s="180">
        <f>Year1!G13</f>
        <v>0</v>
      </c>
      <c r="H13" s="147"/>
      <c r="I13" s="147"/>
      <c r="J13" s="372"/>
      <c r="K13" s="372"/>
      <c r="L13" s="111"/>
    </row>
    <row r="14" spans="1:20">
      <c r="A14" s="149"/>
      <c r="B14" s="7"/>
      <c r="C14" s="372"/>
      <c r="D14" s="372"/>
      <c r="E14" s="372"/>
      <c r="F14" s="372"/>
      <c r="G14" s="372"/>
      <c r="H14" s="147"/>
      <c r="I14" s="369" t="s">
        <v>42</v>
      </c>
      <c r="J14" s="369"/>
      <c r="K14" s="337">
        <v>0.03</v>
      </c>
      <c r="L14" s="111"/>
    </row>
    <row r="15" spans="1:20">
      <c r="A15" s="152" t="s">
        <v>94</v>
      </c>
      <c r="B15" s="153" t="str">
        <f>Year1!B15</f>
        <v>Select</v>
      </c>
      <c r="C15" s="7"/>
      <c r="D15" s="7"/>
      <c r="E15" s="7"/>
      <c r="F15" s="7"/>
      <c r="G15" s="7"/>
      <c r="H15" s="7"/>
      <c r="I15" s="7"/>
      <c r="J15" s="372" t="s">
        <v>52</v>
      </c>
      <c r="K15" s="372"/>
      <c r="L15" s="111"/>
    </row>
    <row r="16" spans="1:20">
      <c r="A16" s="152" t="s">
        <v>95</v>
      </c>
      <c r="B16" s="50">
        <f>Year1!B16</f>
        <v>0</v>
      </c>
      <c r="C16" s="152" t="s">
        <v>50</v>
      </c>
      <c r="D16" s="233">
        <f>IF(G56+I56+K56 &lt;&gt; 0,(I56+K56)/(G56+I56+K56),0)</f>
        <v>0</v>
      </c>
      <c r="E16" s="147"/>
      <c r="F16" s="147"/>
      <c r="G16" s="7"/>
      <c r="H16" s="7"/>
      <c r="I16" s="7"/>
      <c r="J16" s="7"/>
      <c r="K16" s="7"/>
      <c r="L16" s="111"/>
    </row>
    <row r="17" spans="1:12">
      <c r="A17" s="152" t="s">
        <v>43</v>
      </c>
      <c r="B17" s="51">
        <f>Year1!B17</f>
        <v>0</v>
      </c>
      <c r="C17" s="152" t="s">
        <v>51</v>
      </c>
      <c r="D17" s="234">
        <f>I56+K56</f>
        <v>0</v>
      </c>
      <c r="E17" s="147"/>
      <c r="F17" s="147"/>
      <c r="G17" s="7"/>
      <c r="H17" s="7"/>
      <c r="I17" s="7"/>
      <c r="J17" s="7"/>
      <c r="K17" s="7"/>
      <c r="L17" s="111"/>
    </row>
    <row r="18" spans="1:12">
      <c r="A18" s="239"/>
      <c r="B18" s="240"/>
      <c r="C18" s="107"/>
      <c r="D18" s="107"/>
      <c r="E18" s="107"/>
      <c r="F18" s="107"/>
      <c r="G18" s="107"/>
      <c r="H18" s="107"/>
      <c r="I18" s="107"/>
      <c r="J18" s="107"/>
      <c r="K18" s="107"/>
      <c r="L18" s="112"/>
    </row>
    <row r="19" spans="1:12">
      <c r="A19" s="28"/>
      <c r="B19" s="29"/>
      <c r="C19" s="29"/>
      <c r="D19" s="29"/>
      <c r="E19" s="29"/>
      <c r="F19" s="29"/>
      <c r="G19" s="29"/>
      <c r="H19" s="29"/>
      <c r="I19" s="29"/>
      <c r="J19" s="29"/>
      <c r="K19" s="29"/>
      <c r="L19" s="73"/>
    </row>
    <row r="20" spans="1:12">
      <c r="A20" s="28"/>
      <c r="B20" s="29"/>
      <c r="C20" s="29"/>
      <c r="D20" s="29"/>
      <c r="E20" s="29"/>
      <c r="F20" s="29"/>
      <c r="G20" s="431" t="s">
        <v>2</v>
      </c>
      <c r="H20" s="432"/>
      <c r="I20" s="431" t="s">
        <v>4</v>
      </c>
      <c r="J20" s="432"/>
      <c r="K20" s="431" t="s">
        <v>0</v>
      </c>
      <c r="L20" s="432"/>
    </row>
    <row r="21" spans="1:12" ht="30.75" customHeight="1">
      <c r="A21" s="163" t="s">
        <v>6</v>
      </c>
      <c r="B21" s="393" t="s">
        <v>111</v>
      </c>
      <c r="C21" s="379" t="s">
        <v>7</v>
      </c>
      <c r="D21" s="466" t="s">
        <v>97</v>
      </c>
      <c r="E21" s="466" t="s">
        <v>96</v>
      </c>
      <c r="F21" s="466" t="s">
        <v>98</v>
      </c>
      <c r="G21" s="79"/>
      <c r="H21" s="79"/>
      <c r="I21" s="464"/>
      <c r="J21" s="464"/>
      <c r="K21" s="464"/>
      <c r="L21" s="465"/>
    </row>
    <row r="22" spans="1:12" ht="27" customHeight="1">
      <c r="A22" s="162" t="s">
        <v>33</v>
      </c>
      <c r="B22" s="393"/>
      <c r="C22" s="380"/>
      <c r="D22" s="467"/>
      <c r="E22" s="467"/>
      <c r="F22" s="467"/>
      <c r="G22" s="56"/>
      <c r="H22" s="56"/>
      <c r="I22" s="56"/>
      <c r="J22" s="56"/>
      <c r="K22" s="56"/>
      <c r="L22" s="57"/>
    </row>
    <row r="23" spans="1:12">
      <c r="A23" s="126">
        <f>Year1!A23</f>
        <v>0</v>
      </c>
      <c r="B23" s="283"/>
      <c r="C23" s="14"/>
      <c r="D23" s="338">
        <f>'Salary Adjustment'!B19</f>
        <v>0</v>
      </c>
      <c r="E23" s="105"/>
      <c r="F23" s="129"/>
      <c r="G23" s="435">
        <f>IF(F23&gt;E23,"months requested cannot exceed term",IF(OR(D23="",E23=""),0,(D23/E23)*F23))</f>
        <v>0</v>
      </c>
      <c r="H23" s="436"/>
      <c r="I23" s="437"/>
      <c r="J23" s="438"/>
      <c r="K23" s="437"/>
      <c r="L23" s="438"/>
    </row>
    <row r="24" spans="1:12">
      <c r="A24" s="126">
        <f>Year1!A24</f>
        <v>0</v>
      </c>
      <c r="B24" s="283"/>
      <c r="C24" s="8"/>
      <c r="D24" s="339">
        <f>'Salary Adjustment'!B35</f>
        <v>0</v>
      </c>
      <c r="E24" s="106"/>
      <c r="F24" s="129"/>
      <c r="G24" s="435">
        <f t="shared" ref="G24:G30" si="0">IF(F24&gt;E24,"months requested cannot exceed term",IF(OR(D24="",E24=""),0,(D24/E24)*F24))</f>
        <v>0</v>
      </c>
      <c r="H24" s="436"/>
      <c r="I24" s="439"/>
      <c r="J24" s="440"/>
      <c r="K24" s="439"/>
      <c r="L24" s="440"/>
    </row>
    <row r="25" spans="1:12">
      <c r="A25" s="126">
        <f>Year1!A25</f>
        <v>0</v>
      </c>
      <c r="B25" s="283"/>
      <c r="C25" s="8"/>
      <c r="D25" s="339">
        <f>'Salary Adjustment'!B52</f>
        <v>0</v>
      </c>
      <c r="E25" s="106"/>
      <c r="F25" s="129"/>
      <c r="G25" s="435">
        <f t="shared" si="0"/>
        <v>0</v>
      </c>
      <c r="H25" s="436"/>
      <c r="I25" s="439"/>
      <c r="J25" s="440"/>
      <c r="K25" s="439"/>
      <c r="L25" s="440"/>
    </row>
    <row r="26" spans="1:12">
      <c r="A26" s="126">
        <f>Year1!A26</f>
        <v>0</v>
      </c>
      <c r="B26" s="283"/>
      <c r="C26" s="8"/>
      <c r="D26" s="104"/>
      <c r="E26" s="106"/>
      <c r="F26" s="129"/>
      <c r="G26" s="435">
        <f t="shared" si="0"/>
        <v>0</v>
      </c>
      <c r="H26" s="436"/>
      <c r="I26" s="439"/>
      <c r="J26" s="440"/>
      <c r="K26" s="439"/>
      <c r="L26" s="440"/>
    </row>
    <row r="27" spans="1:12">
      <c r="A27" s="126">
        <f>Year1!A27</f>
        <v>0</v>
      </c>
      <c r="B27" s="283"/>
      <c r="C27" s="8"/>
      <c r="D27" s="104"/>
      <c r="E27" s="106"/>
      <c r="F27" s="129"/>
      <c r="G27" s="435">
        <f t="shared" si="0"/>
        <v>0</v>
      </c>
      <c r="H27" s="436"/>
      <c r="I27" s="439"/>
      <c r="J27" s="440"/>
      <c r="K27" s="439"/>
      <c r="L27" s="440"/>
    </row>
    <row r="28" spans="1:12">
      <c r="A28" s="126">
        <f>Year1!A28</f>
        <v>0</v>
      </c>
      <c r="B28" s="283"/>
      <c r="C28" s="8"/>
      <c r="D28" s="104"/>
      <c r="E28" s="106"/>
      <c r="F28" s="129"/>
      <c r="G28" s="435">
        <f t="shared" si="0"/>
        <v>0</v>
      </c>
      <c r="H28" s="436"/>
      <c r="I28" s="439"/>
      <c r="J28" s="440"/>
      <c r="K28" s="439"/>
      <c r="L28" s="440"/>
    </row>
    <row r="29" spans="1:12">
      <c r="A29" s="126">
        <f>Year1!A29</f>
        <v>0</v>
      </c>
      <c r="B29" s="283"/>
      <c r="C29" s="8"/>
      <c r="D29" s="104"/>
      <c r="E29" s="106"/>
      <c r="F29" s="129"/>
      <c r="G29" s="435">
        <f t="shared" si="0"/>
        <v>0</v>
      </c>
      <c r="H29" s="436"/>
      <c r="I29" s="439"/>
      <c r="J29" s="440"/>
      <c r="K29" s="439"/>
      <c r="L29" s="440"/>
    </row>
    <row r="30" spans="1:12">
      <c r="A30" s="126">
        <f>Year1!A30</f>
        <v>0</v>
      </c>
      <c r="B30" s="283"/>
      <c r="C30" s="8"/>
      <c r="D30" s="104"/>
      <c r="E30" s="106"/>
      <c r="F30" s="129"/>
      <c r="G30" s="435">
        <f t="shared" si="0"/>
        <v>0</v>
      </c>
      <c r="H30" s="436"/>
      <c r="I30" s="439"/>
      <c r="J30" s="440"/>
      <c r="K30" s="439"/>
      <c r="L30" s="440"/>
    </row>
    <row r="31" spans="1:12">
      <c r="A31" s="391"/>
      <c r="B31" s="392"/>
      <c r="C31" s="19" t="s">
        <v>12</v>
      </c>
      <c r="D31" s="52"/>
      <c r="E31" s="52"/>
      <c r="F31" s="52"/>
      <c r="G31" s="75"/>
      <c r="H31" s="76"/>
      <c r="I31" s="76"/>
      <c r="J31" s="76"/>
      <c r="K31" s="76"/>
      <c r="L31" s="77"/>
    </row>
    <row r="32" spans="1:12" ht="26.25" customHeight="1">
      <c r="A32" s="441" t="s">
        <v>9</v>
      </c>
      <c r="B32" s="442"/>
      <c r="C32" s="82"/>
      <c r="D32" s="113"/>
      <c r="E32" s="114"/>
      <c r="F32" s="134"/>
      <c r="G32" s="373">
        <f>IF(F32&gt;E32,"months requested cannot exceed term",IF(OR(D32="",E32=""),0,(D32/E32)*F32)*C32)</f>
        <v>0</v>
      </c>
      <c r="H32" s="374"/>
      <c r="I32" s="439"/>
      <c r="J32" s="440"/>
      <c r="K32" s="439"/>
      <c r="L32" s="440"/>
    </row>
    <row r="33" spans="1:12" ht="27.75" customHeight="1">
      <c r="A33" s="420" t="s">
        <v>10</v>
      </c>
      <c r="B33" s="421"/>
      <c r="C33" s="82"/>
      <c r="D33" s="113"/>
      <c r="E33" s="114"/>
      <c r="F33" s="134"/>
      <c r="G33" s="373">
        <f>IF(F33&gt;E33,"months requested cannot exceed term",IF(OR(D33="",E33=""),0,(D33/E33)*F33)*C33)</f>
        <v>0</v>
      </c>
      <c r="H33" s="374"/>
      <c r="I33" s="439"/>
      <c r="J33" s="440"/>
      <c r="K33" s="439"/>
      <c r="L33" s="440"/>
    </row>
    <row r="34" spans="1:12" ht="28.5" customHeight="1">
      <c r="A34" s="420" t="s">
        <v>11</v>
      </c>
      <c r="B34" s="421"/>
      <c r="C34" s="82"/>
      <c r="D34" s="113"/>
      <c r="E34" s="114"/>
      <c r="F34" s="134"/>
      <c r="G34" s="373">
        <f>IF(F34&gt;E34,"months requested cannot exceed term",IF(OR(D34="",E34=""),0,(D34/E34)*F34)*C34)</f>
        <v>0</v>
      </c>
      <c r="H34" s="374"/>
      <c r="I34" s="439"/>
      <c r="J34" s="440"/>
      <c r="K34" s="439"/>
      <c r="L34" s="440"/>
    </row>
    <row r="35" spans="1:12" ht="17.25" customHeight="1">
      <c r="A35" s="422" t="s">
        <v>13</v>
      </c>
      <c r="B35" s="423"/>
      <c r="C35" s="157"/>
      <c r="D35" s="103"/>
      <c r="E35" s="103"/>
      <c r="F35" s="103"/>
      <c r="G35" s="368">
        <f>SUM(G23:H34)</f>
        <v>0</v>
      </c>
      <c r="H35" s="358"/>
      <c r="I35" s="368">
        <f>SUM(I23:J34)</f>
        <v>0</v>
      </c>
      <c r="J35" s="358"/>
      <c r="K35" s="368">
        <f>SUM(K23:L34)</f>
        <v>0</v>
      </c>
      <c r="L35" s="358"/>
    </row>
    <row r="36" spans="1:12" ht="15">
      <c r="A36" s="422" t="s">
        <v>14</v>
      </c>
      <c r="B36" s="423"/>
      <c r="C36" s="19" t="s">
        <v>15</v>
      </c>
      <c r="D36" s="117"/>
      <c r="E36" s="117"/>
      <c r="F36" s="117"/>
      <c r="G36" s="24"/>
      <c r="H36" s="25"/>
      <c r="I36" s="25"/>
      <c r="J36" s="25"/>
      <c r="K36" s="25"/>
      <c r="L36" s="26"/>
    </row>
    <row r="37" spans="1:12">
      <c r="A37" s="424" t="s">
        <v>8</v>
      </c>
      <c r="B37" s="425"/>
      <c r="C37" s="178">
        <v>0.23499999999999999</v>
      </c>
      <c r="D37" s="116"/>
      <c r="E37" s="119"/>
      <c r="F37" s="120"/>
      <c r="G37" s="357">
        <f>SUM(G23:H32)*C37</f>
        <v>0</v>
      </c>
      <c r="H37" s="358"/>
      <c r="I37" s="368">
        <f>SUM(I23:J32)*C37</f>
        <v>0</v>
      </c>
      <c r="J37" s="358"/>
      <c r="K37" s="368">
        <f>SUM(K23:L32)*C37</f>
        <v>0</v>
      </c>
      <c r="L37" s="358"/>
    </row>
    <row r="38" spans="1:12">
      <c r="A38" s="424" t="s">
        <v>10</v>
      </c>
      <c r="B38" s="425"/>
      <c r="C38" s="178">
        <v>0.06</v>
      </c>
      <c r="D38" s="121"/>
      <c r="E38" s="118"/>
      <c r="F38" s="122"/>
      <c r="G38" s="357">
        <f>G33*C38</f>
        <v>0</v>
      </c>
      <c r="H38" s="358"/>
      <c r="I38" s="368">
        <f>I33*C38</f>
        <v>0</v>
      </c>
      <c r="J38" s="358"/>
      <c r="K38" s="368">
        <f>K33*C38</f>
        <v>0</v>
      </c>
      <c r="L38" s="358"/>
    </row>
    <row r="39" spans="1:12">
      <c r="A39" s="424" t="s">
        <v>11</v>
      </c>
      <c r="B39" s="425"/>
      <c r="C39" s="178">
        <v>0.02</v>
      </c>
      <c r="D39" s="123"/>
      <c r="E39" s="124"/>
      <c r="F39" s="125"/>
      <c r="G39" s="357">
        <f>G34*C39</f>
        <v>0</v>
      </c>
      <c r="H39" s="358"/>
      <c r="I39" s="368">
        <f>I34*C39</f>
        <v>0</v>
      </c>
      <c r="J39" s="358"/>
      <c r="K39" s="368">
        <f>K34*C39</f>
        <v>0</v>
      </c>
      <c r="L39" s="358"/>
    </row>
    <row r="40" spans="1:12" ht="15">
      <c r="A40" s="426" t="s">
        <v>16</v>
      </c>
      <c r="B40" s="427"/>
      <c r="C40" s="471"/>
      <c r="D40" s="149"/>
      <c r="E40" s="7"/>
      <c r="F40" s="111"/>
      <c r="G40" s="468">
        <f>SUM(G35:H39)</f>
        <v>0</v>
      </c>
      <c r="H40" s="469"/>
      <c r="I40" s="470">
        <f>SUM(I35:J39)</f>
        <v>0</v>
      </c>
      <c r="J40" s="469"/>
      <c r="K40" s="470">
        <f>SUM(K35:L39)</f>
        <v>0</v>
      </c>
      <c r="L40" s="469"/>
    </row>
    <row r="41" spans="1:12" ht="15">
      <c r="A41" s="426" t="s">
        <v>17</v>
      </c>
      <c r="B41" s="427"/>
      <c r="C41" s="471"/>
      <c r="D41" s="149"/>
      <c r="E41" s="7"/>
      <c r="F41" s="111"/>
      <c r="G41" s="361"/>
      <c r="H41" s="362"/>
      <c r="I41" s="367"/>
      <c r="J41" s="362"/>
      <c r="K41" s="367"/>
      <c r="L41" s="362"/>
    </row>
    <row r="42" spans="1:12" ht="15">
      <c r="A42" s="426" t="s">
        <v>18</v>
      </c>
      <c r="B42" s="427"/>
      <c r="C42" s="471"/>
      <c r="D42" s="149"/>
      <c r="E42" s="7"/>
      <c r="F42" s="111"/>
      <c r="G42" s="361"/>
      <c r="H42" s="362"/>
      <c r="I42" s="367"/>
      <c r="J42" s="362"/>
      <c r="K42" s="367"/>
      <c r="L42" s="362"/>
    </row>
    <row r="43" spans="1:12" ht="15">
      <c r="A43" s="426" t="s">
        <v>19</v>
      </c>
      <c r="B43" s="427"/>
      <c r="C43" s="471"/>
      <c r="D43" s="149"/>
      <c r="E43" s="7"/>
      <c r="F43" s="111"/>
      <c r="G43" s="361"/>
      <c r="H43" s="362"/>
      <c r="I43" s="367"/>
      <c r="J43" s="362"/>
      <c r="K43" s="367"/>
      <c r="L43" s="362"/>
    </row>
    <row r="44" spans="1:12" ht="15">
      <c r="A44" s="426" t="s">
        <v>20</v>
      </c>
      <c r="B44" s="427"/>
      <c r="C44" s="471"/>
      <c r="D44" s="149"/>
      <c r="E44" s="7"/>
      <c r="F44" s="111"/>
      <c r="G44" s="25"/>
      <c r="H44" s="25"/>
      <c r="I44" s="25"/>
      <c r="J44" s="25"/>
      <c r="K44" s="25"/>
      <c r="L44" s="26"/>
    </row>
    <row r="45" spans="1:12">
      <c r="A45" s="424" t="s">
        <v>81</v>
      </c>
      <c r="B45" s="425"/>
      <c r="C45" s="471"/>
      <c r="D45" s="149"/>
      <c r="E45" s="7"/>
      <c r="F45" s="111"/>
      <c r="G45" s="357">
        <f>SUM(C61:C67)</f>
        <v>0</v>
      </c>
      <c r="H45" s="358"/>
      <c r="I45" s="472"/>
      <c r="J45" s="473"/>
      <c r="K45" s="472"/>
      <c r="L45" s="473"/>
    </row>
    <row r="46" spans="1:12">
      <c r="A46" s="424" t="s">
        <v>22</v>
      </c>
      <c r="B46" s="425"/>
      <c r="C46" s="471"/>
      <c r="D46" s="149"/>
      <c r="E46" s="7"/>
      <c r="F46" s="111"/>
      <c r="G46" s="361"/>
      <c r="H46" s="362"/>
      <c r="I46" s="367"/>
      <c r="J46" s="362"/>
      <c r="K46" s="367"/>
      <c r="L46" s="362"/>
    </row>
    <row r="47" spans="1:12">
      <c r="A47" s="424" t="s">
        <v>23</v>
      </c>
      <c r="B47" s="425"/>
      <c r="C47" s="471"/>
      <c r="D47" s="149"/>
      <c r="E47" s="7"/>
      <c r="F47" s="111"/>
      <c r="G47" s="361"/>
      <c r="H47" s="362"/>
      <c r="I47" s="367"/>
      <c r="J47" s="362"/>
      <c r="K47" s="367"/>
      <c r="L47" s="362"/>
    </row>
    <row r="48" spans="1:12" ht="15">
      <c r="A48" s="426" t="s">
        <v>24</v>
      </c>
      <c r="B48" s="427"/>
      <c r="C48" s="471"/>
      <c r="D48" s="149"/>
      <c r="E48" s="7"/>
      <c r="F48" s="111"/>
      <c r="G48" s="361"/>
      <c r="H48" s="362"/>
      <c r="I48" s="367"/>
      <c r="J48" s="362"/>
      <c r="K48" s="367"/>
      <c r="L48" s="362"/>
    </row>
    <row r="49" spans="1:12" ht="15">
      <c r="A49" s="426" t="s">
        <v>25</v>
      </c>
      <c r="B49" s="447"/>
      <c r="C49" s="471"/>
      <c r="D49" s="149"/>
      <c r="E49" s="7"/>
      <c r="F49" s="111"/>
      <c r="G49" s="361"/>
      <c r="H49" s="362"/>
      <c r="I49" s="367"/>
      <c r="J49" s="362"/>
      <c r="K49" s="367"/>
      <c r="L49" s="362"/>
    </row>
    <row r="50" spans="1:12" ht="15">
      <c r="A50" s="426" t="s">
        <v>26</v>
      </c>
      <c r="B50" s="427"/>
      <c r="C50" s="471"/>
      <c r="D50" s="149"/>
      <c r="E50" s="7"/>
      <c r="F50" s="111"/>
      <c r="G50" s="361"/>
      <c r="H50" s="362"/>
      <c r="I50" s="367"/>
      <c r="J50" s="362"/>
      <c r="K50" s="367"/>
      <c r="L50" s="362"/>
    </row>
    <row r="51" spans="1:12" ht="15">
      <c r="A51" s="426" t="s">
        <v>27</v>
      </c>
      <c r="B51" s="427"/>
      <c r="C51" s="471"/>
      <c r="D51" s="149"/>
      <c r="E51" s="7"/>
      <c r="F51" s="111"/>
      <c r="G51" s="361"/>
      <c r="H51" s="362"/>
      <c r="I51" s="367"/>
      <c r="J51" s="362"/>
      <c r="K51" s="367"/>
      <c r="L51" s="362"/>
    </row>
    <row r="52" spans="1:12" ht="15">
      <c r="A52" s="426" t="s">
        <v>28</v>
      </c>
      <c r="B52" s="427"/>
      <c r="C52" s="471"/>
      <c r="D52" s="150"/>
      <c r="E52" s="107"/>
      <c r="F52" s="112"/>
      <c r="G52" s="357">
        <f>G40+G41+G42+G43+G45+G46+G47+G48+G49+G50+G51</f>
        <v>0</v>
      </c>
      <c r="H52" s="358"/>
      <c r="I52" s="368">
        <f>I40+I41+I42+I43+I45+I46+I47+I48+I49+I50+I51</f>
        <v>0</v>
      </c>
      <c r="J52" s="358"/>
      <c r="K52" s="368">
        <f>K40+K41+K42+K43+K45+K46+K47+K48+K49+K50+K51</f>
        <v>0</v>
      </c>
      <c r="L52" s="358"/>
    </row>
    <row r="53" spans="1:12" ht="15">
      <c r="A53" s="22"/>
      <c r="B53" s="23"/>
      <c r="C53" s="19" t="s">
        <v>30</v>
      </c>
      <c r="D53" s="115"/>
      <c r="E53" s="115"/>
      <c r="F53" s="115"/>
      <c r="G53" s="24"/>
      <c r="H53" s="25"/>
      <c r="I53" s="25"/>
      <c r="J53" s="25"/>
      <c r="K53" s="25"/>
      <c r="L53" s="26"/>
    </row>
    <row r="54" spans="1:12" ht="15">
      <c r="A54" s="426" t="s">
        <v>29</v>
      </c>
      <c r="B54" s="427"/>
      <c r="C54" s="257">
        <f>IF(OR(B12="Select",B13="Select",G12="Select"),0,IF((AND(B12="Research",B13="On Campus",G12="No")),50%,IF((AND(B12="Instruction",B13="On Campus", G12="No")),55%,IF((AND(B12="Other",B13="On Campus", G12="No")),32.5%,IF(AND(B13="Off Campus",G12="No"),26%,IF(G12="Yes",G13))))))</f>
        <v>0</v>
      </c>
      <c r="D54" s="258"/>
      <c r="E54" s="258"/>
      <c r="F54" s="258"/>
      <c r="G54" s="368">
        <f>C54*B55</f>
        <v>0</v>
      </c>
      <c r="H54" s="358"/>
      <c r="I54" s="368">
        <f>C54*I52</f>
        <v>0</v>
      </c>
      <c r="J54" s="358"/>
      <c r="K54" s="368">
        <f>C54*K52</f>
        <v>0</v>
      </c>
      <c r="L54" s="358"/>
    </row>
    <row r="55" spans="1:12">
      <c r="A55" s="89" t="s">
        <v>31</v>
      </c>
      <c r="B55" s="261">
        <f>IF(AND(G12="No",(Year1!G45+Year2!G45+Year3!G45)&lt;=25000),G52-G48-G49-G50,IF(AND(G12="No",(Year1!G45+Year2!G45+Year3!G45)&gt;25000),G52-G45+SUM(G61:G67)-G48-G49-G50,IF((G12="Yes"),G52,)))</f>
        <v>0</v>
      </c>
      <c r="C55" s="148"/>
      <c r="D55" s="237"/>
      <c r="E55" s="237"/>
      <c r="F55" s="238"/>
      <c r="G55" s="25"/>
      <c r="H55" s="25"/>
      <c r="I55" s="25"/>
      <c r="J55" s="25"/>
      <c r="K55" s="25"/>
      <c r="L55" s="26"/>
    </row>
    <row r="56" spans="1:12" ht="15">
      <c r="A56" s="422" t="s">
        <v>32</v>
      </c>
      <c r="B56" s="455"/>
      <c r="C56" s="103"/>
      <c r="D56" s="259"/>
      <c r="E56" s="259"/>
      <c r="F56" s="260"/>
      <c r="G56" s="357">
        <f>G52+G54</f>
        <v>0</v>
      </c>
      <c r="H56" s="358"/>
      <c r="I56" s="368">
        <f>I52+I54</f>
        <v>0</v>
      </c>
      <c r="J56" s="358"/>
      <c r="K56" s="368">
        <f>K52+K54</f>
        <v>0</v>
      </c>
      <c r="L56" s="358"/>
    </row>
    <row r="57" spans="1:12">
      <c r="A57" s="28"/>
      <c r="B57" s="29"/>
      <c r="C57" s="29"/>
      <c r="D57" s="29"/>
      <c r="E57" s="29"/>
      <c r="F57" s="29"/>
      <c r="G57" s="29"/>
      <c r="H57" s="29"/>
      <c r="I57" s="29"/>
      <c r="J57" s="29"/>
      <c r="K57" s="29"/>
      <c r="L57" s="73"/>
    </row>
    <row r="58" spans="1:12">
      <c r="A58" s="28"/>
      <c r="B58" s="29"/>
      <c r="C58" s="29"/>
      <c r="D58" s="29"/>
      <c r="E58" s="29"/>
      <c r="F58" s="29"/>
      <c r="G58" s="29"/>
      <c r="H58" s="29"/>
      <c r="I58" s="29"/>
      <c r="J58" s="29"/>
      <c r="K58" s="29"/>
      <c r="L58" s="73"/>
    </row>
    <row r="59" spans="1:12">
      <c r="A59" s="462" t="s">
        <v>53</v>
      </c>
      <c r="B59" s="463"/>
      <c r="C59" s="31"/>
      <c r="D59" s="31"/>
      <c r="E59" s="31"/>
      <c r="F59" s="31"/>
      <c r="G59" s="31"/>
      <c r="H59" s="29"/>
      <c r="I59" s="29"/>
      <c r="J59" s="29"/>
      <c r="K59" s="29"/>
      <c r="L59" s="73"/>
    </row>
    <row r="60" spans="1:12">
      <c r="A60" s="78" t="s">
        <v>54</v>
      </c>
      <c r="B60" s="79"/>
      <c r="C60" s="72" t="s">
        <v>3</v>
      </c>
      <c r="D60" s="138"/>
      <c r="E60" s="138"/>
      <c r="F60" s="138"/>
      <c r="G60" s="52" t="s">
        <v>5</v>
      </c>
      <c r="H60" s="62"/>
      <c r="I60" s="63"/>
      <c r="J60" s="63"/>
      <c r="K60" s="63"/>
      <c r="L60" s="64"/>
    </row>
    <row r="61" spans="1:12">
      <c r="A61" s="460">
        <f>Year1!A61</f>
        <v>0</v>
      </c>
      <c r="B61" s="461"/>
      <c r="C61" s="146"/>
      <c r="D61" s="140"/>
      <c r="E61" s="141"/>
      <c r="F61" s="142"/>
      <c r="G61" s="136">
        <f>IF(AND(C61&gt;0,Year1!C61+Year2!C61+Year3!C61&gt;25000),(25000-(Year1!G61+Year2!G61)),C61)</f>
        <v>0</v>
      </c>
      <c r="H61" s="65"/>
      <c r="I61" s="61"/>
      <c r="J61" s="61"/>
      <c r="K61" s="61"/>
      <c r="L61" s="66"/>
    </row>
    <row r="62" spans="1:12">
      <c r="A62" s="460">
        <f>Year1!A62</f>
        <v>0</v>
      </c>
      <c r="B62" s="461"/>
      <c r="C62" s="146"/>
      <c r="D62" s="143"/>
      <c r="E62" s="139"/>
      <c r="F62" s="144"/>
      <c r="G62" s="136">
        <f>IF(AND(C62&gt;0,Year1!C62+Year2!C62+Year3!C62&gt;25000),(25000-(Year1!G62+Year2!G62)),C62)</f>
        <v>0</v>
      </c>
      <c r="H62" s="65"/>
      <c r="I62" s="61"/>
      <c r="J62" s="61"/>
      <c r="K62" s="61"/>
      <c r="L62" s="66"/>
    </row>
    <row r="63" spans="1:12">
      <c r="A63" s="460">
        <f>Year1!A63</f>
        <v>0</v>
      </c>
      <c r="B63" s="461"/>
      <c r="C63" s="146">
        <v>0</v>
      </c>
      <c r="D63" s="143"/>
      <c r="E63" s="139"/>
      <c r="F63" s="144"/>
      <c r="G63" s="136">
        <f>IF(AND(C63&gt;0,Year1!C63+Year2!C63+Year3!C63&gt;25000),(25000-(Year1!G63+Year2!G63)),C63)</f>
        <v>0</v>
      </c>
      <c r="H63" s="65"/>
      <c r="I63" s="61"/>
      <c r="J63" s="61"/>
      <c r="K63" s="61"/>
      <c r="L63" s="66"/>
    </row>
    <row r="64" spans="1:12">
      <c r="A64" s="460">
        <f>Year1!A64</f>
        <v>0</v>
      </c>
      <c r="B64" s="461"/>
      <c r="C64" s="146"/>
      <c r="D64" s="143"/>
      <c r="E64" s="139"/>
      <c r="F64" s="144"/>
      <c r="G64" s="137">
        <f>IF(AND(C64&gt;0,Year1!C64+Year2!C64+Year3!C64&gt;25000),(25000-(Year1!G64+Year2!G64)),C64)</f>
        <v>0</v>
      </c>
      <c r="H64" s="65"/>
      <c r="I64" s="61"/>
      <c r="J64" s="61"/>
      <c r="K64" s="61"/>
      <c r="L64" s="66"/>
    </row>
    <row r="65" spans="1:12">
      <c r="A65" s="416">
        <f>Year1!A65</f>
        <v>0</v>
      </c>
      <c r="B65" s="417"/>
      <c r="C65" s="99"/>
      <c r="D65" s="38"/>
      <c r="E65" s="39"/>
      <c r="F65" s="40"/>
      <c r="G65" s="137">
        <f>IF(AND(C65&gt;0,Year1!C65+Year2!C65+Year3!C65&gt;25000),(25000-(Year1!G65+Year2!G65)),C65)</f>
        <v>0</v>
      </c>
      <c r="H65" s="65"/>
      <c r="I65" s="61"/>
      <c r="J65" s="61"/>
      <c r="K65" s="61"/>
      <c r="L65" s="66"/>
    </row>
    <row r="66" spans="1:12">
      <c r="A66" s="416">
        <f>Year1!A66</f>
        <v>0</v>
      </c>
      <c r="B66" s="417"/>
      <c r="C66" s="99"/>
      <c r="D66" s="38"/>
      <c r="E66" s="39"/>
      <c r="F66" s="40"/>
      <c r="G66" s="137">
        <f>IF(AND(C66&gt;0,Year1!C66+Year2!C66+Year3!C66&gt;25000),(25000-(Year1!G66+Year2!G66)),C66)</f>
        <v>0</v>
      </c>
      <c r="H66" s="65"/>
      <c r="I66" s="61"/>
      <c r="J66" s="61"/>
      <c r="K66" s="61"/>
      <c r="L66" s="66"/>
    </row>
    <row r="67" spans="1:12">
      <c r="A67" s="416">
        <f>Year1!A67</f>
        <v>0</v>
      </c>
      <c r="B67" s="417"/>
      <c r="C67" s="99"/>
      <c r="D67" s="41"/>
      <c r="E67" s="42"/>
      <c r="F67" s="43"/>
      <c r="G67" s="137">
        <f>IF(AND(C67&gt;0,Year1!C67+Year2!C67+Year3!C67&gt;25000),(25000-(Year1!G67+Year2!G67)),C67)</f>
        <v>0</v>
      </c>
      <c r="H67" s="67"/>
      <c r="I67" s="68"/>
      <c r="J67" s="68"/>
      <c r="K67" s="68"/>
      <c r="L67" s="69"/>
    </row>
  </sheetData>
  <sheetProtection password="EF3D" sheet="1" objects="1" scenarios="1" selectLockedCells="1"/>
  <mergeCells count="149">
    <mergeCell ref="C21:C22"/>
    <mergeCell ref="B21:B22"/>
    <mergeCell ref="A1:L3"/>
    <mergeCell ref="N1:T3"/>
    <mergeCell ref="A56:B56"/>
    <mergeCell ref="G56:H56"/>
    <mergeCell ref="I56:J56"/>
    <mergeCell ref="K56:L56"/>
    <mergeCell ref="A51:B51"/>
    <mergeCell ref="C7:G7"/>
    <mergeCell ref="C8:G8"/>
    <mergeCell ref="C9:G9"/>
    <mergeCell ref="H7:J7"/>
    <mergeCell ref="H8:J8"/>
    <mergeCell ref="H9:J9"/>
    <mergeCell ref="K7:L7"/>
    <mergeCell ref="K8:L8"/>
    <mergeCell ref="K9:L9"/>
    <mergeCell ref="A52:B52"/>
    <mergeCell ref="G52:H52"/>
    <mergeCell ref="I52:J52"/>
    <mergeCell ref="K52:L52"/>
    <mergeCell ref="I48:J48"/>
    <mergeCell ref="K48:L48"/>
    <mergeCell ref="G54:H54"/>
    <mergeCell ref="I54:J54"/>
    <mergeCell ref="K54:L54"/>
    <mergeCell ref="A49:B49"/>
    <mergeCell ref="G49:H49"/>
    <mergeCell ref="I49:J49"/>
    <mergeCell ref="K49:L49"/>
    <mergeCell ref="A50:B50"/>
    <mergeCell ref="G50:H50"/>
    <mergeCell ref="I50:J50"/>
    <mergeCell ref="K50:L50"/>
    <mergeCell ref="G51:H51"/>
    <mergeCell ref="I51:J51"/>
    <mergeCell ref="K51:L51"/>
    <mergeCell ref="C40:C52"/>
    <mergeCell ref="G48:H48"/>
    <mergeCell ref="A45:B45"/>
    <mergeCell ref="G45:H45"/>
    <mergeCell ref="I45:J45"/>
    <mergeCell ref="K45:L45"/>
    <mergeCell ref="K40:L40"/>
    <mergeCell ref="A41:B41"/>
    <mergeCell ref="G41:H41"/>
    <mergeCell ref="G47:H47"/>
    <mergeCell ref="G42:H42"/>
    <mergeCell ref="I42:J42"/>
    <mergeCell ref="K42:L42"/>
    <mergeCell ref="G40:H40"/>
    <mergeCell ref="I40:J40"/>
    <mergeCell ref="I46:J46"/>
    <mergeCell ref="K46:L46"/>
    <mergeCell ref="G43:H43"/>
    <mergeCell ref="I43:J43"/>
    <mergeCell ref="K43:L43"/>
    <mergeCell ref="I47:J47"/>
    <mergeCell ref="K47:L47"/>
    <mergeCell ref="A48:B48"/>
    <mergeCell ref="G35:H35"/>
    <mergeCell ref="I35:J35"/>
    <mergeCell ref="K35:L35"/>
    <mergeCell ref="A36:B36"/>
    <mergeCell ref="A46:B46"/>
    <mergeCell ref="G46:H46"/>
    <mergeCell ref="A37:B37"/>
    <mergeCell ref="G37:H37"/>
    <mergeCell ref="I37:J37"/>
    <mergeCell ref="K37:L37"/>
    <mergeCell ref="A38:B38"/>
    <mergeCell ref="G38:H38"/>
    <mergeCell ref="I38:J38"/>
    <mergeCell ref="K38:L38"/>
    <mergeCell ref="A39:B39"/>
    <mergeCell ref="G39:H39"/>
    <mergeCell ref="I39:J39"/>
    <mergeCell ref="K39:L39"/>
    <mergeCell ref="A43:B43"/>
    <mergeCell ref="I41:J41"/>
    <mergeCell ref="K41:L41"/>
    <mergeCell ref="G32:H32"/>
    <mergeCell ref="I32:J32"/>
    <mergeCell ref="K32:L32"/>
    <mergeCell ref="A33:B33"/>
    <mergeCell ref="G33:H33"/>
    <mergeCell ref="I33:J33"/>
    <mergeCell ref="K33:L33"/>
    <mergeCell ref="A34:B34"/>
    <mergeCell ref="G34:H34"/>
    <mergeCell ref="I34:J34"/>
    <mergeCell ref="K34:L34"/>
    <mergeCell ref="G28:H28"/>
    <mergeCell ref="I28:J28"/>
    <mergeCell ref="K28:L28"/>
    <mergeCell ref="G29:H29"/>
    <mergeCell ref="I29:J29"/>
    <mergeCell ref="K29:L29"/>
    <mergeCell ref="G30:H30"/>
    <mergeCell ref="I30:J30"/>
    <mergeCell ref="K30:L30"/>
    <mergeCell ref="G25:H25"/>
    <mergeCell ref="I25:J25"/>
    <mergeCell ref="K25:L25"/>
    <mergeCell ref="G26:H26"/>
    <mergeCell ref="I26:J26"/>
    <mergeCell ref="K26:L26"/>
    <mergeCell ref="G27:H27"/>
    <mergeCell ref="I27:J27"/>
    <mergeCell ref="K27:L27"/>
    <mergeCell ref="I21:J21"/>
    <mergeCell ref="K21:L21"/>
    <mergeCell ref="G23:H23"/>
    <mergeCell ref="I23:J23"/>
    <mergeCell ref="K23:L23"/>
    <mergeCell ref="G24:H24"/>
    <mergeCell ref="I24:J24"/>
    <mergeCell ref="K24:L24"/>
    <mergeCell ref="D21:D22"/>
    <mergeCell ref="E21:E22"/>
    <mergeCell ref="F21:F22"/>
    <mergeCell ref="B5:L5"/>
    <mergeCell ref="J12:K12"/>
    <mergeCell ref="J13:K13"/>
    <mergeCell ref="C14:G14"/>
    <mergeCell ref="I14:J14"/>
    <mergeCell ref="G20:H20"/>
    <mergeCell ref="I20:J20"/>
    <mergeCell ref="K20:L20"/>
    <mergeCell ref="J15:K15"/>
    <mergeCell ref="C12:F12"/>
    <mergeCell ref="C13:F13"/>
    <mergeCell ref="A66:B66"/>
    <mergeCell ref="A67:B67"/>
    <mergeCell ref="A63:B63"/>
    <mergeCell ref="A64:B64"/>
    <mergeCell ref="A65:B65"/>
    <mergeCell ref="A59:B59"/>
    <mergeCell ref="A61:B61"/>
    <mergeCell ref="A62:B62"/>
    <mergeCell ref="A31:B31"/>
    <mergeCell ref="A32:B32"/>
    <mergeCell ref="A35:B35"/>
    <mergeCell ref="A54:B54"/>
    <mergeCell ref="A47:B47"/>
    <mergeCell ref="A42:B42"/>
    <mergeCell ref="A44:B44"/>
    <mergeCell ref="A40:B40"/>
  </mergeCells>
  <conditionalFormatting sqref="K14">
    <cfRule type="cellIs" dxfId="18" priority="13" stopIfTrue="1" operator="greaterThan">
      <formula>0.05</formula>
    </cfRule>
  </conditionalFormatting>
  <conditionalFormatting sqref="C23:C30">
    <cfRule type="cellIs" dxfId="17" priority="12" operator="greaterThan">
      <formula>0.2</formula>
    </cfRule>
  </conditionalFormatting>
  <conditionalFormatting sqref="I52:J52">
    <cfRule type="expression" dxfId="16" priority="11">
      <formula>I52&gt;I54</formula>
    </cfRule>
  </conditionalFormatting>
  <conditionalFormatting sqref="K52:L52">
    <cfRule type="expression" dxfId="15" priority="10">
      <formula>K52&gt;K54</formula>
    </cfRule>
  </conditionalFormatting>
  <conditionalFormatting sqref="C54:F54">
    <cfRule type="expression" priority="5" stopIfTrue="1">
      <formula>"If(B13 = ""Off Campus"", 26%)"</formula>
    </cfRule>
  </conditionalFormatting>
  <conditionalFormatting sqref="C54:F54">
    <cfRule type="expression" priority="4" stopIfTrue="1">
      <formula>"If(B13 = ""Off Campus"", 26%)"</formula>
    </cfRule>
  </conditionalFormatting>
  <conditionalFormatting sqref="C54:F54">
    <cfRule type="expression" priority="3" stopIfTrue="1">
      <formula>"If(B13 = ""Off Campus"", 26%)"</formula>
    </cfRule>
  </conditionalFormatting>
  <conditionalFormatting sqref="G23:H30">
    <cfRule type="beginsWith" dxfId="14" priority="2" operator="beginsWith" text="months">
      <formula>LEFT(G23,LEN("months"))="months"</formula>
    </cfRule>
  </conditionalFormatting>
  <conditionalFormatting sqref="G32:H34">
    <cfRule type="beginsWith" dxfId="13" priority="1" operator="beginsWith" text="months">
      <formula>LEFT(G32,LEN("months"))="months"</formula>
    </cfRule>
  </conditionalFormatting>
  <dataValidations count="2">
    <dataValidation type="decimal" allowBlank="1" showInputMessage="1" showErrorMessage="1" errorTitle="Appointment Term" error="Appointment term cannot exceed 12 months" sqref="E23:E30 E32:E34">
      <formula1>1</formula1>
      <formula2>12</formula2>
    </dataValidation>
    <dataValidation type="decimal" allowBlank="1" showInputMessage="1" showErrorMessage="1" errorTitle="Months Requested" error="Months requested cannot exceed 12" sqref="F23:F30 F32:F34">
      <formula1>0.1</formula1>
      <formula2>12</formula2>
    </dataValidation>
  </dataValidations>
  <pageMargins left="0.7" right="0.7" top="0.3" bottom="0.3" header="0.3" footer="0.3"/>
  <pageSetup scale="58" orientation="portrait"/>
  <ignoredErrors>
    <ignoredError sqref="B12:B13 B15:B17 G12:G13 H23"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T67"/>
  <sheetViews>
    <sheetView showZeros="0" topLeftCell="A19" zoomScale="125" zoomScaleNormal="125" zoomScalePageLayoutView="125" workbookViewId="0">
      <selection activeCell="M39" sqref="M39"/>
    </sheetView>
  </sheetViews>
  <sheetFormatPr defaultColWidth="9.140625" defaultRowHeight="14.25"/>
  <cols>
    <col min="1" max="1" width="27.7109375" style="6" customWidth="1"/>
    <col min="2" max="2" width="17.28515625" style="6" customWidth="1"/>
    <col min="3" max="3" width="15" style="6" customWidth="1"/>
    <col min="4" max="4" width="13.140625" style="6" customWidth="1"/>
    <col min="5" max="5" width="12.85546875" style="6" customWidth="1"/>
    <col min="6" max="6" width="11.42578125" style="6" customWidth="1"/>
    <col min="7" max="7" width="12.85546875" style="6" customWidth="1"/>
    <col min="8" max="8" width="9.7109375" style="6" customWidth="1"/>
    <col min="9" max="9" width="9.140625" style="6"/>
    <col min="10" max="10" width="8.7109375" style="6" customWidth="1"/>
    <col min="11" max="11" width="13.5703125" style="6" customWidth="1"/>
    <col min="12" max="12" width="6" style="6" customWidth="1"/>
    <col min="13" max="13" width="5.140625" style="44" customWidth="1"/>
    <col min="14" max="16384" width="9.140625" style="44"/>
  </cols>
  <sheetData>
    <row r="1" spans="1:20" ht="12.75">
      <c r="A1" s="474" t="s">
        <v>152</v>
      </c>
      <c r="B1" s="475"/>
      <c r="C1" s="475"/>
      <c r="D1" s="475"/>
      <c r="E1" s="475"/>
      <c r="F1" s="475"/>
      <c r="G1" s="475"/>
      <c r="H1" s="475"/>
      <c r="I1" s="475"/>
      <c r="J1" s="475"/>
      <c r="K1" s="475"/>
      <c r="L1" s="476"/>
      <c r="N1" s="394" t="s">
        <v>55</v>
      </c>
      <c r="O1" s="395"/>
      <c r="P1" s="395"/>
      <c r="Q1" s="395"/>
      <c r="R1" s="395"/>
      <c r="S1" s="395"/>
      <c r="T1" s="396"/>
    </row>
    <row r="2" spans="1:20" ht="12.75">
      <c r="A2" s="477"/>
      <c r="B2" s="478"/>
      <c r="C2" s="478"/>
      <c r="D2" s="478"/>
      <c r="E2" s="478"/>
      <c r="F2" s="478"/>
      <c r="G2" s="478"/>
      <c r="H2" s="478"/>
      <c r="I2" s="478"/>
      <c r="J2" s="478"/>
      <c r="K2" s="478"/>
      <c r="L2" s="479"/>
      <c r="N2" s="397"/>
      <c r="O2" s="398"/>
      <c r="P2" s="398"/>
      <c r="Q2" s="398"/>
      <c r="R2" s="398"/>
      <c r="S2" s="398"/>
      <c r="T2" s="399"/>
    </row>
    <row r="3" spans="1:20" ht="13.5" thickBot="1">
      <c r="A3" s="480"/>
      <c r="B3" s="481"/>
      <c r="C3" s="481"/>
      <c r="D3" s="481"/>
      <c r="E3" s="481"/>
      <c r="F3" s="481"/>
      <c r="G3" s="481"/>
      <c r="H3" s="481"/>
      <c r="I3" s="481"/>
      <c r="J3" s="481"/>
      <c r="K3" s="481"/>
      <c r="L3" s="482"/>
      <c r="N3" s="400"/>
      <c r="O3" s="401"/>
      <c r="P3" s="401"/>
      <c r="Q3" s="401"/>
      <c r="R3" s="401"/>
      <c r="S3" s="401"/>
      <c r="T3" s="402"/>
    </row>
    <row r="4" spans="1:20">
      <c r="A4" s="149"/>
      <c r="B4" s="7"/>
      <c r="C4" s="7"/>
      <c r="D4" s="7"/>
      <c r="E4" s="7"/>
      <c r="F4" s="7"/>
      <c r="G4" s="7"/>
      <c r="H4" s="7"/>
      <c r="I4" s="7"/>
      <c r="J4" s="7"/>
      <c r="K4" s="7"/>
      <c r="L4" s="111"/>
    </row>
    <row r="5" spans="1:20" ht="15">
      <c r="A5" s="241" t="s">
        <v>1</v>
      </c>
      <c r="B5" s="429">
        <f>Year1!B5</f>
        <v>0</v>
      </c>
      <c r="C5" s="429"/>
      <c r="D5" s="429"/>
      <c r="E5" s="429"/>
      <c r="F5" s="429"/>
      <c r="G5" s="429"/>
      <c r="H5" s="429"/>
      <c r="I5" s="429"/>
      <c r="J5" s="429"/>
      <c r="K5" s="429"/>
      <c r="L5" s="430"/>
    </row>
    <row r="6" spans="1:20">
      <c r="A6" s="242"/>
      <c r="B6" s="179"/>
      <c r="C6" s="179"/>
      <c r="D6" s="179"/>
      <c r="E6" s="179"/>
      <c r="F6" s="179"/>
      <c r="G6" s="179"/>
      <c r="H6" s="179"/>
      <c r="I6" s="179"/>
      <c r="J6" s="179"/>
      <c r="K6" s="179"/>
      <c r="L6" s="243"/>
    </row>
    <row r="7" spans="1:20" ht="15">
      <c r="A7" s="244" t="s">
        <v>78</v>
      </c>
      <c r="B7" s="179"/>
      <c r="C7" s="456">
        <f>Year1!C7</f>
        <v>0</v>
      </c>
      <c r="D7" s="456"/>
      <c r="E7" s="456"/>
      <c r="F7" s="456"/>
      <c r="G7" s="456"/>
      <c r="H7" s="456" t="str">
        <f>Year1!H7</f>
        <v>Select Department</v>
      </c>
      <c r="I7" s="456"/>
      <c r="J7" s="456"/>
      <c r="K7" s="403">
        <f>Year1!K7</f>
        <v>0</v>
      </c>
      <c r="L7" s="403"/>
    </row>
    <row r="8" spans="1:20" ht="15">
      <c r="A8" s="244"/>
      <c r="B8" s="179"/>
      <c r="C8" s="456">
        <f>Year1!C8</f>
        <v>0</v>
      </c>
      <c r="D8" s="456"/>
      <c r="E8" s="456"/>
      <c r="F8" s="456"/>
      <c r="G8" s="456"/>
      <c r="H8" s="456">
        <f>Year1!H8</f>
        <v>0</v>
      </c>
      <c r="I8" s="456"/>
      <c r="J8" s="456"/>
      <c r="K8" s="403">
        <f>Year1!K8</f>
        <v>0</v>
      </c>
      <c r="L8" s="403"/>
    </row>
    <row r="9" spans="1:20" ht="15">
      <c r="A9" s="244"/>
      <c r="B9" s="179"/>
      <c r="C9" s="456">
        <f>Year1!C9</f>
        <v>0</v>
      </c>
      <c r="D9" s="456"/>
      <c r="E9" s="456"/>
      <c r="F9" s="456"/>
      <c r="G9" s="456"/>
      <c r="H9" s="456">
        <f>Year1!H9</f>
        <v>0</v>
      </c>
      <c r="I9" s="456"/>
      <c r="J9" s="456"/>
      <c r="K9" s="403">
        <f>Year1!K9</f>
        <v>0</v>
      </c>
      <c r="L9" s="403"/>
    </row>
    <row r="10" spans="1:20" ht="15">
      <c r="A10" s="245"/>
      <c r="B10" s="80"/>
      <c r="C10" s="80"/>
      <c r="D10" s="80"/>
      <c r="E10" s="80"/>
      <c r="F10" s="80"/>
      <c r="G10" s="80"/>
      <c r="H10" s="80"/>
      <c r="I10" s="80"/>
      <c r="J10" s="80"/>
      <c r="K10" s="80"/>
      <c r="L10" s="246"/>
    </row>
    <row r="11" spans="1:20">
      <c r="A11" s="247"/>
      <c r="B11" s="80"/>
      <c r="C11" s="80"/>
      <c r="D11" s="80"/>
      <c r="E11" s="80"/>
      <c r="F11" s="80"/>
      <c r="G11" s="80"/>
      <c r="H11" s="80"/>
      <c r="I11" s="80"/>
      <c r="J11" s="80"/>
      <c r="K11" s="80"/>
      <c r="L11" s="246"/>
    </row>
    <row r="12" spans="1:20">
      <c r="A12" s="160" t="s">
        <v>44</v>
      </c>
      <c r="B12" s="153" t="str">
        <f>Year1!B12</f>
        <v>Select</v>
      </c>
      <c r="C12" s="485" t="s">
        <v>46</v>
      </c>
      <c r="D12" s="484"/>
      <c r="E12" s="484"/>
      <c r="F12" s="486"/>
      <c r="G12" s="153" t="str">
        <f>Year1!G12</f>
        <v>Select</v>
      </c>
      <c r="H12" s="159"/>
      <c r="I12" s="159"/>
      <c r="J12" s="483"/>
      <c r="K12" s="483"/>
      <c r="L12" s="246"/>
    </row>
    <row r="13" spans="1:20">
      <c r="A13" s="160" t="s">
        <v>45</v>
      </c>
      <c r="B13" s="153" t="str">
        <f>Year1!B13</f>
        <v>Select</v>
      </c>
      <c r="C13" s="485" t="s">
        <v>40</v>
      </c>
      <c r="D13" s="484"/>
      <c r="E13" s="484"/>
      <c r="F13" s="486"/>
      <c r="G13" s="180">
        <f>Year1!G13</f>
        <v>0</v>
      </c>
      <c r="H13" s="159"/>
      <c r="I13" s="159"/>
      <c r="J13" s="483"/>
      <c r="K13" s="483"/>
      <c r="L13" s="246"/>
    </row>
    <row r="14" spans="1:20">
      <c r="A14" s="247"/>
      <c r="B14" s="80"/>
      <c r="C14" s="483"/>
      <c r="D14" s="483"/>
      <c r="E14" s="483"/>
      <c r="F14" s="483"/>
      <c r="G14" s="483"/>
      <c r="H14" s="159"/>
      <c r="I14" s="484" t="s">
        <v>42</v>
      </c>
      <c r="J14" s="484"/>
      <c r="K14" s="337">
        <v>0.03</v>
      </c>
      <c r="L14" s="246"/>
    </row>
    <row r="15" spans="1:20">
      <c r="A15" s="152" t="s">
        <v>94</v>
      </c>
      <c r="B15" s="153" t="str">
        <f>Year1!B15</f>
        <v>Select</v>
      </c>
      <c r="C15" s="80"/>
      <c r="D15" s="80"/>
      <c r="E15" s="80"/>
      <c r="F15" s="80"/>
      <c r="G15" s="80"/>
      <c r="H15" s="80"/>
      <c r="I15" s="80"/>
      <c r="J15" s="483" t="s">
        <v>52</v>
      </c>
      <c r="K15" s="483"/>
      <c r="L15" s="246"/>
    </row>
    <row r="16" spans="1:20">
      <c r="A16" s="152" t="s">
        <v>95</v>
      </c>
      <c r="B16" s="50">
        <f>Year1!B16</f>
        <v>0</v>
      </c>
      <c r="C16" s="160" t="s">
        <v>50</v>
      </c>
      <c r="D16" s="233">
        <f>IF(G56+I56+K56 &lt;&gt; 0,(I56+K56)/(G56+I56+K56),0)</f>
        <v>0</v>
      </c>
      <c r="E16" s="159"/>
      <c r="F16" s="159"/>
      <c r="G16" s="7"/>
      <c r="H16" s="80"/>
      <c r="I16" s="80"/>
      <c r="J16" s="80"/>
      <c r="K16" s="80"/>
      <c r="L16" s="246"/>
    </row>
    <row r="17" spans="1:12">
      <c r="A17" s="160" t="s">
        <v>43</v>
      </c>
      <c r="B17" s="51">
        <f>Year1!B17</f>
        <v>0</v>
      </c>
      <c r="C17" s="160" t="s">
        <v>51</v>
      </c>
      <c r="D17" s="234">
        <f>I56+K56</f>
        <v>0</v>
      </c>
      <c r="E17" s="159"/>
      <c r="F17" s="159"/>
      <c r="G17" s="7"/>
      <c r="H17" s="80"/>
      <c r="I17" s="80"/>
      <c r="J17" s="80"/>
      <c r="K17" s="80"/>
      <c r="L17" s="246"/>
    </row>
    <row r="18" spans="1:12">
      <c r="A18" s="248"/>
      <c r="B18" s="249"/>
      <c r="C18" s="250"/>
      <c r="D18" s="250"/>
      <c r="E18" s="250"/>
      <c r="F18" s="250"/>
      <c r="G18" s="250"/>
      <c r="H18" s="250"/>
      <c r="I18" s="250"/>
      <c r="J18" s="250"/>
      <c r="K18" s="250"/>
      <c r="L18" s="251"/>
    </row>
    <row r="19" spans="1:12">
      <c r="A19" s="28"/>
      <c r="B19" s="29"/>
      <c r="C19" s="29"/>
      <c r="D19" s="29"/>
      <c r="E19" s="29"/>
      <c r="F19" s="29"/>
      <c r="G19" s="29"/>
      <c r="H19" s="29"/>
      <c r="I19" s="29"/>
      <c r="J19" s="29"/>
      <c r="K19" s="29"/>
      <c r="L19" s="73"/>
    </row>
    <row r="20" spans="1:12">
      <c r="A20" s="28"/>
      <c r="B20" s="29"/>
      <c r="C20" s="29"/>
      <c r="D20" s="29"/>
      <c r="E20" s="29"/>
      <c r="F20" s="29"/>
      <c r="G20" s="431" t="s">
        <v>2</v>
      </c>
      <c r="H20" s="432"/>
      <c r="I20" s="431" t="s">
        <v>4</v>
      </c>
      <c r="J20" s="432"/>
      <c r="K20" s="431" t="s">
        <v>0</v>
      </c>
      <c r="L20" s="432"/>
    </row>
    <row r="21" spans="1:12" ht="30.75" customHeight="1">
      <c r="A21" s="163" t="s">
        <v>6</v>
      </c>
      <c r="B21" s="393" t="s">
        <v>111</v>
      </c>
      <c r="C21" s="379" t="s">
        <v>7</v>
      </c>
      <c r="D21" s="375" t="s">
        <v>97</v>
      </c>
      <c r="E21" s="377" t="s">
        <v>96</v>
      </c>
      <c r="F21" s="377" t="s">
        <v>98</v>
      </c>
      <c r="G21" s="78"/>
      <c r="H21" s="79"/>
      <c r="I21" s="464"/>
      <c r="J21" s="464"/>
      <c r="K21" s="464"/>
      <c r="L21" s="465"/>
    </row>
    <row r="22" spans="1:12" ht="31.5" customHeight="1">
      <c r="A22" s="162" t="s">
        <v>33</v>
      </c>
      <c r="B22" s="393"/>
      <c r="C22" s="380"/>
      <c r="D22" s="376"/>
      <c r="E22" s="378"/>
      <c r="F22" s="378"/>
      <c r="G22" s="55"/>
      <c r="H22" s="56"/>
      <c r="I22" s="56"/>
      <c r="J22" s="56"/>
      <c r="K22" s="56"/>
      <c r="L22" s="57"/>
    </row>
    <row r="23" spans="1:12">
      <c r="A23" s="126">
        <f>Year1!A23</f>
        <v>0</v>
      </c>
      <c r="B23" s="283"/>
      <c r="C23" s="14"/>
      <c r="D23" s="338">
        <f>'Salary Adjustment'!B20</f>
        <v>0</v>
      </c>
      <c r="E23" s="105"/>
      <c r="F23" s="129"/>
      <c r="G23" s="435">
        <f>IF(F23&gt;E23,"months requested cannot exceed term",IF(OR(D23="",E23=""),0,(D23/E23)*F23))</f>
        <v>0</v>
      </c>
      <c r="H23" s="436"/>
      <c r="I23" s="487"/>
      <c r="J23" s="488"/>
      <c r="K23" s="487"/>
      <c r="L23" s="488"/>
    </row>
    <row r="24" spans="1:12">
      <c r="A24" s="126">
        <f>Year1!A24</f>
        <v>0</v>
      </c>
      <c r="B24" s="283"/>
      <c r="C24" s="8"/>
      <c r="D24" s="339">
        <f>'Salary Adjustment'!B36</f>
        <v>0</v>
      </c>
      <c r="E24" s="106"/>
      <c r="F24" s="129"/>
      <c r="G24" s="435">
        <f t="shared" ref="G24:G30" si="0">IF(F24&gt;E24,"months requested cannot exceed term",IF(OR(D24="",E24=""),0,(D24/E24)*F24))</f>
        <v>0</v>
      </c>
      <c r="H24" s="436"/>
      <c r="I24" s="489"/>
      <c r="J24" s="490"/>
      <c r="K24" s="489"/>
      <c r="L24" s="490"/>
    </row>
    <row r="25" spans="1:12">
      <c r="A25" s="126">
        <f>Year1!A25</f>
        <v>0</v>
      </c>
      <c r="B25" s="283"/>
      <c r="C25" s="8"/>
      <c r="D25" s="339">
        <f>'Salary Adjustment'!B53</f>
        <v>0</v>
      </c>
      <c r="E25" s="106"/>
      <c r="F25" s="129"/>
      <c r="G25" s="435">
        <f t="shared" si="0"/>
        <v>0</v>
      </c>
      <c r="H25" s="436"/>
      <c r="I25" s="489"/>
      <c r="J25" s="490"/>
      <c r="K25" s="489"/>
      <c r="L25" s="490"/>
    </row>
    <row r="26" spans="1:12">
      <c r="A26" s="126">
        <f>Year1!A26</f>
        <v>0</v>
      </c>
      <c r="B26" s="283"/>
      <c r="C26" s="8"/>
      <c r="D26" s="104"/>
      <c r="E26" s="106"/>
      <c r="F26" s="129"/>
      <c r="G26" s="435">
        <f t="shared" si="0"/>
        <v>0</v>
      </c>
      <c r="H26" s="436"/>
      <c r="I26" s="489"/>
      <c r="J26" s="490"/>
      <c r="K26" s="489"/>
      <c r="L26" s="490"/>
    </row>
    <row r="27" spans="1:12">
      <c r="A27" s="126">
        <f>Year1!A27</f>
        <v>0</v>
      </c>
      <c r="B27" s="283"/>
      <c r="C27" s="8"/>
      <c r="D27" s="104"/>
      <c r="E27" s="106"/>
      <c r="F27" s="129"/>
      <c r="G27" s="435">
        <f t="shared" si="0"/>
        <v>0</v>
      </c>
      <c r="H27" s="436"/>
      <c r="I27" s="489"/>
      <c r="J27" s="490"/>
      <c r="K27" s="489"/>
      <c r="L27" s="490"/>
    </row>
    <row r="28" spans="1:12">
      <c r="A28" s="126">
        <f>Year1!A28</f>
        <v>0</v>
      </c>
      <c r="B28" s="283"/>
      <c r="C28" s="8"/>
      <c r="D28" s="104"/>
      <c r="E28" s="106"/>
      <c r="F28" s="129"/>
      <c r="G28" s="435">
        <f t="shared" si="0"/>
        <v>0</v>
      </c>
      <c r="H28" s="436"/>
      <c r="I28" s="489"/>
      <c r="J28" s="490"/>
      <c r="K28" s="489"/>
      <c r="L28" s="490"/>
    </row>
    <row r="29" spans="1:12">
      <c r="A29" s="126">
        <f>Year1!A29</f>
        <v>0</v>
      </c>
      <c r="B29" s="283"/>
      <c r="C29" s="8"/>
      <c r="D29" s="104"/>
      <c r="E29" s="106"/>
      <c r="F29" s="129"/>
      <c r="G29" s="435">
        <f t="shared" si="0"/>
        <v>0</v>
      </c>
      <c r="H29" s="436"/>
      <c r="I29" s="489"/>
      <c r="J29" s="490"/>
      <c r="K29" s="489"/>
      <c r="L29" s="490"/>
    </row>
    <row r="30" spans="1:12">
      <c r="A30" s="126">
        <f>Year1!A30</f>
        <v>0</v>
      </c>
      <c r="B30" s="283"/>
      <c r="C30" s="8"/>
      <c r="D30" s="104"/>
      <c r="E30" s="106"/>
      <c r="F30" s="129"/>
      <c r="G30" s="435">
        <f t="shared" si="0"/>
        <v>0</v>
      </c>
      <c r="H30" s="436"/>
      <c r="I30" s="489"/>
      <c r="J30" s="490"/>
      <c r="K30" s="489"/>
      <c r="L30" s="490"/>
    </row>
    <row r="31" spans="1:12">
      <c r="A31" s="391"/>
      <c r="B31" s="392"/>
      <c r="C31" s="19" t="s">
        <v>12</v>
      </c>
      <c r="D31" s="52"/>
      <c r="E31" s="52"/>
      <c r="F31" s="52"/>
      <c r="G31" s="75"/>
      <c r="H31" s="76"/>
      <c r="I31" s="76"/>
      <c r="J31" s="76"/>
      <c r="K31" s="76"/>
      <c r="L31" s="77"/>
    </row>
    <row r="32" spans="1:12" ht="28.5" customHeight="1">
      <c r="A32" s="441" t="s">
        <v>9</v>
      </c>
      <c r="B32" s="442"/>
      <c r="C32" s="82"/>
      <c r="D32" s="113"/>
      <c r="E32" s="114"/>
      <c r="F32" s="134"/>
      <c r="G32" s="373">
        <f>IF(F32&gt;E32,"months requested cannot exceed term",IF(OR(D32="",E32=""),0,(D32/E32)*F32)*C32)</f>
        <v>0</v>
      </c>
      <c r="H32" s="374"/>
      <c r="I32" s="489"/>
      <c r="J32" s="490"/>
      <c r="K32" s="489"/>
      <c r="L32" s="490"/>
    </row>
    <row r="33" spans="1:12" ht="28.5" customHeight="1">
      <c r="A33" s="420" t="s">
        <v>10</v>
      </c>
      <c r="B33" s="421"/>
      <c r="C33" s="82"/>
      <c r="D33" s="113"/>
      <c r="E33" s="114"/>
      <c r="F33" s="134"/>
      <c r="G33" s="373">
        <f>IF(F33&gt;E33,"months requested cannot exceed term",IF(OR(D33="",E33=""),0,(D33/E33)*F33)*C33)</f>
        <v>0</v>
      </c>
      <c r="H33" s="374"/>
      <c r="I33" s="489"/>
      <c r="J33" s="490"/>
      <c r="K33" s="489"/>
      <c r="L33" s="490"/>
    </row>
    <row r="34" spans="1:12" ht="28.5" customHeight="1">
      <c r="A34" s="420" t="s">
        <v>11</v>
      </c>
      <c r="B34" s="421"/>
      <c r="C34" s="82"/>
      <c r="D34" s="113"/>
      <c r="E34" s="114"/>
      <c r="F34" s="134"/>
      <c r="G34" s="373">
        <f>IF(F34&gt;E34,"months requested cannot exceed term",IF(OR(D34="",E34=""),0,(D34/E34)*F34)*C34)</f>
        <v>0</v>
      </c>
      <c r="H34" s="374"/>
      <c r="I34" s="489"/>
      <c r="J34" s="490"/>
      <c r="K34" s="489"/>
      <c r="L34" s="490"/>
    </row>
    <row r="35" spans="1:12" ht="15">
      <c r="A35" s="422" t="s">
        <v>13</v>
      </c>
      <c r="B35" s="423"/>
      <c r="C35" s="157"/>
      <c r="D35" s="103"/>
      <c r="E35" s="103"/>
      <c r="F35" s="103"/>
      <c r="G35" s="368">
        <f>SUM(G23:H34)</f>
        <v>0</v>
      </c>
      <c r="H35" s="358"/>
      <c r="I35" s="368">
        <f>SUM(I23:J34)</f>
        <v>0</v>
      </c>
      <c r="J35" s="358"/>
      <c r="K35" s="368">
        <f>SUM(K23:L34)</f>
        <v>0</v>
      </c>
      <c r="L35" s="358"/>
    </row>
    <row r="36" spans="1:12" ht="15">
      <c r="A36" s="422" t="s">
        <v>14</v>
      </c>
      <c r="B36" s="423"/>
      <c r="C36" s="19" t="s">
        <v>15</v>
      </c>
      <c r="D36" s="117"/>
      <c r="E36" s="117"/>
      <c r="F36" s="117"/>
      <c r="G36" s="24"/>
      <c r="H36" s="25"/>
      <c r="I36" s="25"/>
      <c r="J36" s="25"/>
      <c r="K36" s="25"/>
      <c r="L36" s="26"/>
    </row>
    <row r="37" spans="1:12">
      <c r="A37" s="424" t="s">
        <v>8</v>
      </c>
      <c r="B37" s="425"/>
      <c r="C37" s="178">
        <v>0.23499999999999999</v>
      </c>
      <c r="D37" s="116"/>
      <c r="E37" s="119"/>
      <c r="F37" s="120"/>
      <c r="G37" s="357">
        <f>SUM(G23:H32)*C37</f>
        <v>0</v>
      </c>
      <c r="H37" s="358"/>
      <c r="I37" s="368">
        <f>SUM(I23:J32)*C37</f>
        <v>0</v>
      </c>
      <c r="J37" s="358"/>
      <c r="K37" s="368">
        <f>SUM(K23:L32)*C37</f>
        <v>0</v>
      </c>
      <c r="L37" s="358"/>
    </row>
    <row r="38" spans="1:12">
      <c r="A38" s="424" t="s">
        <v>10</v>
      </c>
      <c r="B38" s="425"/>
      <c r="C38" s="178">
        <v>0.06</v>
      </c>
      <c r="D38" s="121"/>
      <c r="E38" s="118"/>
      <c r="F38" s="122"/>
      <c r="G38" s="357">
        <f>G33*C38</f>
        <v>0</v>
      </c>
      <c r="H38" s="358"/>
      <c r="I38" s="368">
        <f>I33*C38</f>
        <v>0</v>
      </c>
      <c r="J38" s="358"/>
      <c r="K38" s="368">
        <f>K33*C38</f>
        <v>0</v>
      </c>
      <c r="L38" s="358"/>
    </row>
    <row r="39" spans="1:12">
      <c r="A39" s="424" t="s">
        <v>11</v>
      </c>
      <c r="B39" s="425"/>
      <c r="C39" s="178">
        <v>0.02</v>
      </c>
      <c r="D39" s="123"/>
      <c r="E39" s="124"/>
      <c r="F39" s="125"/>
      <c r="G39" s="357">
        <f>G34*C39</f>
        <v>0</v>
      </c>
      <c r="H39" s="358"/>
      <c r="I39" s="368">
        <f>I34*C39</f>
        <v>0</v>
      </c>
      <c r="J39" s="358"/>
      <c r="K39" s="368">
        <f>K34*C39</f>
        <v>0</v>
      </c>
      <c r="L39" s="358"/>
    </row>
    <row r="40" spans="1:12" ht="15">
      <c r="A40" s="426" t="s">
        <v>16</v>
      </c>
      <c r="B40" s="427"/>
      <c r="C40" s="457"/>
      <c r="D40" s="149"/>
      <c r="E40" s="7"/>
      <c r="F40" s="111"/>
      <c r="G40" s="357">
        <f>SUM(G35:H39)</f>
        <v>0</v>
      </c>
      <c r="H40" s="358"/>
      <c r="I40" s="368">
        <f>SUM(I35:J39)</f>
        <v>0</v>
      </c>
      <c r="J40" s="358"/>
      <c r="K40" s="368">
        <f>SUM(K35:L39)</f>
        <v>0</v>
      </c>
      <c r="L40" s="358"/>
    </row>
    <row r="41" spans="1:12" ht="15">
      <c r="A41" s="426" t="s">
        <v>17</v>
      </c>
      <c r="B41" s="427"/>
      <c r="C41" s="458"/>
      <c r="D41" s="149"/>
      <c r="E41" s="7"/>
      <c r="F41" s="111"/>
      <c r="G41" s="361"/>
      <c r="H41" s="362"/>
      <c r="I41" s="367"/>
      <c r="J41" s="362"/>
      <c r="K41" s="367"/>
      <c r="L41" s="362"/>
    </row>
    <row r="42" spans="1:12" ht="15">
      <c r="A42" s="426" t="s">
        <v>18</v>
      </c>
      <c r="B42" s="427"/>
      <c r="C42" s="458"/>
      <c r="D42" s="149"/>
      <c r="E42" s="7"/>
      <c r="F42" s="111"/>
      <c r="G42" s="361"/>
      <c r="H42" s="362"/>
      <c r="I42" s="367"/>
      <c r="J42" s="362"/>
      <c r="K42" s="367"/>
      <c r="L42" s="362"/>
    </row>
    <row r="43" spans="1:12" ht="15">
      <c r="A43" s="426" t="s">
        <v>19</v>
      </c>
      <c r="B43" s="427"/>
      <c r="C43" s="458"/>
      <c r="D43" s="149"/>
      <c r="E43" s="7"/>
      <c r="F43" s="111"/>
      <c r="G43" s="361"/>
      <c r="H43" s="362"/>
      <c r="I43" s="367"/>
      <c r="J43" s="362"/>
      <c r="K43" s="367"/>
      <c r="L43" s="362"/>
    </row>
    <row r="44" spans="1:12" ht="15">
      <c r="A44" s="426" t="s">
        <v>20</v>
      </c>
      <c r="B44" s="427"/>
      <c r="C44" s="458"/>
      <c r="D44" s="149"/>
      <c r="E44" s="7"/>
      <c r="F44" s="111"/>
      <c r="G44" s="25"/>
      <c r="H44" s="25"/>
      <c r="I44" s="25"/>
      <c r="J44" s="25"/>
      <c r="K44" s="25"/>
      <c r="L44" s="26"/>
    </row>
    <row r="45" spans="1:12">
      <c r="A45" s="424" t="s">
        <v>81</v>
      </c>
      <c r="B45" s="425"/>
      <c r="C45" s="458"/>
      <c r="D45" s="149"/>
      <c r="E45" s="7"/>
      <c r="F45" s="111"/>
      <c r="G45" s="357">
        <f>SUM(C61:C67)</f>
        <v>0</v>
      </c>
      <c r="H45" s="358"/>
      <c r="I45" s="367"/>
      <c r="J45" s="362"/>
      <c r="K45" s="367"/>
      <c r="L45" s="362"/>
    </row>
    <row r="46" spans="1:12">
      <c r="A46" s="424" t="s">
        <v>22</v>
      </c>
      <c r="B46" s="425"/>
      <c r="C46" s="458"/>
      <c r="D46" s="149"/>
      <c r="E46" s="7"/>
      <c r="F46" s="111"/>
      <c r="G46" s="361"/>
      <c r="H46" s="362"/>
      <c r="I46" s="367"/>
      <c r="J46" s="362"/>
      <c r="K46" s="367"/>
      <c r="L46" s="362"/>
    </row>
    <row r="47" spans="1:12">
      <c r="A47" s="424" t="s">
        <v>23</v>
      </c>
      <c r="B47" s="425"/>
      <c r="C47" s="458"/>
      <c r="D47" s="149"/>
      <c r="E47" s="7"/>
      <c r="F47" s="111"/>
      <c r="G47" s="361"/>
      <c r="H47" s="362"/>
      <c r="I47" s="367"/>
      <c r="J47" s="362"/>
      <c r="K47" s="367"/>
      <c r="L47" s="362"/>
    </row>
    <row r="48" spans="1:12" ht="15">
      <c r="A48" s="426" t="s">
        <v>24</v>
      </c>
      <c r="B48" s="427"/>
      <c r="C48" s="458"/>
      <c r="D48" s="149"/>
      <c r="E48" s="7"/>
      <c r="F48" s="111"/>
      <c r="G48" s="361"/>
      <c r="H48" s="362"/>
      <c r="I48" s="367"/>
      <c r="J48" s="362"/>
      <c r="K48" s="367"/>
      <c r="L48" s="362"/>
    </row>
    <row r="49" spans="1:12" ht="15">
      <c r="A49" s="426" t="s">
        <v>25</v>
      </c>
      <c r="B49" s="447"/>
      <c r="C49" s="458"/>
      <c r="D49" s="149"/>
      <c r="E49" s="7"/>
      <c r="F49" s="111"/>
      <c r="G49" s="361"/>
      <c r="H49" s="362"/>
      <c r="I49" s="367"/>
      <c r="J49" s="362"/>
      <c r="K49" s="367"/>
      <c r="L49" s="362"/>
    </row>
    <row r="50" spans="1:12" ht="15">
      <c r="A50" s="426" t="s">
        <v>26</v>
      </c>
      <c r="B50" s="427"/>
      <c r="C50" s="458"/>
      <c r="D50" s="149"/>
      <c r="E50" s="7"/>
      <c r="F50" s="111"/>
      <c r="G50" s="361"/>
      <c r="H50" s="362"/>
      <c r="I50" s="367"/>
      <c r="J50" s="362"/>
      <c r="K50" s="367"/>
      <c r="L50" s="362"/>
    </row>
    <row r="51" spans="1:12" ht="15">
      <c r="A51" s="426" t="s">
        <v>27</v>
      </c>
      <c r="B51" s="427"/>
      <c r="C51" s="458"/>
      <c r="D51" s="149"/>
      <c r="E51" s="7"/>
      <c r="F51" s="111"/>
      <c r="G51" s="361"/>
      <c r="H51" s="362"/>
      <c r="I51" s="367"/>
      <c r="J51" s="362"/>
      <c r="K51" s="367"/>
      <c r="L51" s="362"/>
    </row>
    <row r="52" spans="1:12" ht="15">
      <c r="A52" s="426" t="s">
        <v>28</v>
      </c>
      <c r="B52" s="427"/>
      <c r="C52" s="459"/>
      <c r="D52" s="150"/>
      <c r="E52" s="107"/>
      <c r="F52" s="112"/>
      <c r="G52" s="357">
        <f>G40+G41+G42+G43+G45+G46+G47+G48+G49+G50+G51</f>
        <v>0</v>
      </c>
      <c r="H52" s="358"/>
      <c r="I52" s="368">
        <f>I40+I41+I42+I43+I45+I46+I47+I48+I49+I50+I51</f>
        <v>0</v>
      </c>
      <c r="J52" s="358"/>
      <c r="K52" s="368">
        <f>K40+K41+K42+K43+K45+K46+K47+K48+K49+K50+K51</f>
        <v>0</v>
      </c>
      <c r="L52" s="358"/>
    </row>
    <row r="53" spans="1:12" ht="15">
      <c r="A53" s="22"/>
      <c r="B53" s="23"/>
      <c r="C53" s="19" t="s">
        <v>30</v>
      </c>
      <c r="D53" s="115"/>
      <c r="E53" s="115"/>
      <c r="F53" s="115"/>
      <c r="G53" s="24"/>
      <c r="H53" s="25"/>
      <c r="I53" s="25"/>
      <c r="J53" s="25"/>
      <c r="K53" s="25"/>
      <c r="L53" s="26"/>
    </row>
    <row r="54" spans="1:12" ht="15">
      <c r="A54" s="426" t="s">
        <v>29</v>
      </c>
      <c r="B54" s="427"/>
      <c r="C54" s="257">
        <f>IF(OR(B12="Select",B13="Select",G12="Select"),0,IF((AND(B12="Research",B13="On Campus",G12="No")),50%,IF((AND(B12="Instruction",B13="On Campus", G12="No")),55%,IF((AND(B12="Other",B13="On Campus", G12="No")),32.5%,IF(AND(B13="Off Campus",G12="No"),26%,IF(G12="Yes",G13))))))</f>
        <v>0</v>
      </c>
      <c r="D54" s="258"/>
      <c r="E54" s="258"/>
      <c r="F54" s="258"/>
      <c r="G54" s="368">
        <f>C54*B55</f>
        <v>0</v>
      </c>
      <c r="H54" s="358"/>
      <c r="I54" s="368">
        <f>C54*I52</f>
        <v>0</v>
      </c>
      <c r="J54" s="358"/>
      <c r="K54" s="368">
        <f>C54*K52</f>
        <v>0</v>
      </c>
      <c r="L54" s="358"/>
    </row>
    <row r="55" spans="1:12">
      <c r="A55" s="89" t="s">
        <v>31</v>
      </c>
      <c r="B55" s="262">
        <f>IF(AND(G12="No",(Year1!G45+Year2!G45+Year3!G45+Year4!G45)&lt;=25000),G52-G48-G49-G50,IF(AND(G12="No",(Year1!G45+Year2!G45+Year3!G45+Year4!G45)&gt;25000),G52-G45+SUM(G61:G67)-G48-G49-G50,IF((G12="Yes"),G52,)))</f>
        <v>0</v>
      </c>
      <c r="C55" s="148"/>
      <c r="D55" s="237"/>
      <c r="E55" s="237"/>
      <c r="F55" s="238"/>
      <c r="G55" s="25"/>
      <c r="H55" s="25"/>
      <c r="I55" s="25"/>
      <c r="J55" s="25"/>
      <c r="K55" s="25"/>
      <c r="L55" s="26"/>
    </row>
    <row r="56" spans="1:12" ht="15">
      <c r="A56" s="422" t="s">
        <v>32</v>
      </c>
      <c r="B56" s="455"/>
      <c r="C56" s="103"/>
      <c r="D56" s="259"/>
      <c r="E56" s="259"/>
      <c r="F56" s="260"/>
      <c r="G56" s="357">
        <f>G52+G54</f>
        <v>0</v>
      </c>
      <c r="H56" s="358"/>
      <c r="I56" s="368">
        <f>I52+I54</f>
        <v>0</v>
      </c>
      <c r="J56" s="358"/>
      <c r="K56" s="368">
        <f>K52+K54</f>
        <v>0</v>
      </c>
      <c r="L56" s="358"/>
    </row>
    <row r="57" spans="1:12">
      <c r="A57" s="28"/>
      <c r="B57" s="29"/>
      <c r="C57" s="29"/>
      <c r="D57" s="29"/>
      <c r="E57" s="29"/>
      <c r="F57" s="29"/>
      <c r="G57" s="29"/>
      <c r="H57" s="29"/>
      <c r="I57" s="29"/>
      <c r="J57" s="29"/>
      <c r="K57" s="29"/>
      <c r="L57" s="73"/>
    </row>
    <row r="58" spans="1:12">
      <c r="A58" s="28"/>
      <c r="B58" s="29"/>
      <c r="C58" s="29"/>
      <c r="D58" s="29"/>
      <c r="E58" s="29"/>
      <c r="F58" s="29"/>
      <c r="G58" s="29"/>
      <c r="H58" s="29"/>
      <c r="I58" s="29"/>
      <c r="J58" s="29"/>
      <c r="K58" s="29"/>
      <c r="L58" s="73"/>
    </row>
    <row r="59" spans="1:12">
      <c r="A59" s="462" t="s">
        <v>53</v>
      </c>
      <c r="B59" s="463"/>
      <c r="C59" s="31"/>
      <c r="D59" s="31"/>
      <c r="E59" s="31"/>
      <c r="F59" s="31"/>
      <c r="G59" s="31"/>
      <c r="H59" s="29"/>
      <c r="I59" s="29"/>
      <c r="J59" s="29"/>
      <c r="K59" s="29"/>
      <c r="L59" s="73"/>
    </row>
    <row r="60" spans="1:12">
      <c r="A60" s="70" t="s">
        <v>54</v>
      </c>
      <c r="B60" s="71"/>
      <c r="C60" s="72" t="s">
        <v>3</v>
      </c>
      <c r="D60" s="138"/>
      <c r="E60" s="138"/>
      <c r="F60" s="138"/>
      <c r="G60" s="52" t="s">
        <v>5</v>
      </c>
      <c r="H60" s="62"/>
      <c r="I60" s="63"/>
      <c r="J60" s="63"/>
      <c r="K60" s="63"/>
      <c r="L60" s="64"/>
    </row>
    <row r="61" spans="1:12">
      <c r="A61" s="416">
        <f>Year1!A61</f>
        <v>0</v>
      </c>
      <c r="B61" s="417"/>
      <c r="C61" s="158"/>
      <c r="D61" s="140"/>
      <c r="E61" s="141"/>
      <c r="F61" s="142"/>
      <c r="G61" s="137">
        <f>IF(AND(C61&gt;0,Year1!C61+Year2!C61+Year3!C61+Year4!C61&gt;25000),(25000-(Year1!G61+Year2!G61+Year3!G61)),C61)</f>
        <v>0</v>
      </c>
      <c r="H61" s="65"/>
      <c r="I61" s="61"/>
      <c r="J61" s="61"/>
      <c r="K61" s="61"/>
      <c r="L61" s="66"/>
    </row>
    <row r="62" spans="1:12">
      <c r="A62" s="416">
        <f>Year1!A62</f>
        <v>0</v>
      </c>
      <c r="B62" s="417"/>
      <c r="C62" s="158"/>
      <c r="D62" s="143"/>
      <c r="E62" s="139"/>
      <c r="F62" s="144"/>
      <c r="G62" s="137">
        <f>IF(AND(C62&gt;0,Year1!C62+Year2!C62+Year3!C62+Year4!C62&gt;25000),(25000-(Year1!G62+Year2!G62+Year3!G62)),C62)</f>
        <v>0</v>
      </c>
      <c r="H62" s="65"/>
      <c r="I62" s="61"/>
      <c r="J62" s="61"/>
      <c r="K62" s="61"/>
      <c r="L62" s="66"/>
    </row>
    <row r="63" spans="1:12">
      <c r="A63" s="416">
        <f>Year1!A63</f>
        <v>0</v>
      </c>
      <c r="B63" s="417"/>
      <c r="C63" s="158">
        <v>0</v>
      </c>
      <c r="D63" s="143"/>
      <c r="E63" s="139"/>
      <c r="F63" s="144"/>
      <c r="G63" s="137">
        <f>IF(AND(C63&gt;0,Year1!C63+Year2!C63+Year3!C63+Year4!C63&gt;25000),(25000-(Year1!G63+Year2!G63+Year3!G63)),C63)</f>
        <v>0</v>
      </c>
      <c r="H63" s="65"/>
      <c r="I63" s="61"/>
      <c r="J63" s="61"/>
      <c r="K63" s="61"/>
      <c r="L63" s="66"/>
    </row>
    <row r="64" spans="1:12">
      <c r="A64" s="460">
        <f>Year1!A64</f>
        <v>0</v>
      </c>
      <c r="B64" s="417"/>
      <c r="C64" s="158"/>
      <c r="D64" s="143"/>
      <c r="E64" s="139"/>
      <c r="F64" s="144"/>
      <c r="G64" s="137">
        <f>IF(AND(C64&gt;0,Year1!C64+Year2!C64+Year3!C64+Year4!C64&gt;25000),(25000-(Year1!G64+Year2!G64+Year3!G64)),C64)</f>
        <v>0</v>
      </c>
      <c r="H64" s="65"/>
      <c r="I64" s="61"/>
      <c r="J64" s="61"/>
      <c r="K64" s="61"/>
      <c r="L64" s="66"/>
    </row>
    <row r="65" spans="1:12">
      <c r="A65" s="416">
        <f>Year1!A65</f>
        <v>0</v>
      </c>
      <c r="B65" s="417"/>
      <c r="C65" s="108"/>
      <c r="D65" s="38"/>
      <c r="E65" s="39"/>
      <c r="F65" s="40"/>
      <c r="G65" s="137">
        <f>IF(AND(C65&gt;0,Year1!C65+Year2!C65+Year3!C65+Year4!C65&gt;25000),(25000-(Year1!G65+Year2!G65+Year3!G65)),C65)</f>
        <v>0</v>
      </c>
      <c r="H65" s="65"/>
      <c r="I65" s="61"/>
      <c r="J65" s="61"/>
      <c r="K65" s="61"/>
      <c r="L65" s="66"/>
    </row>
    <row r="66" spans="1:12">
      <c r="A66" s="416">
        <f>Year1!A66</f>
        <v>0</v>
      </c>
      <c r="B66" s="417"/>
      <c r="C66" s="108"/>
      <c r="D66" s="38"/>
      <c r="E66" s="39"/>
      <c r="F66" s="40"/>
      <c r="G66" s="137">
        <f>IF(AND(C66&gt;0,Year1!C66+Year2!C66+Year3!C66+Year4!C66&gt;25000),(25000-(Year1!G66+Year2!G66+Year3!G66)),C66)</f>
        <v>0</v>
      </c>
      <c r="H66" s="65"/>
      <c r="I66" s="61"/>
      <c r="J66" s="61"/>
      <c r="K66" s="61"/>
      <c r="L66" s="66"/>
    </row>
    <row r="67" spans="1:12">
      <c r="A67" s="416">
        <f>Year1!A67</f>
        <v>0</v>
      </c>
      <c r="B67" s="417"/>
      <c r="C67" s="108"/>
      <c r="D67" s="41"/>
      <c r="E67" s="42"/>
      <c r="F67" s="43"/>
      <c r="G67" s="137">
        <f>IF(AND(C67&gt;0,Year1!C67+Year2!C67+Year3!C67+Year4!C67&gt;25000),(25000-(Year1!G67+Year2!G67+Year3!G67)),C67)</f>
        <v>0</v>
      </c>
      <c r="H67" s="67"/>
      <c r="I67" s="68"/>
      <c r="J67" s="68"/>
      <c r="K67" s="68"/>
      <c r="L67" s="69"/>
    </row>
  </sheetData>
  <sheetProtection password="EF3D" sheet="1" objects="1" scenarios="1" selectLockedCells="1"/>
  <mergeCells count="149">
    <mergeCell ref="A1:L3"/>
    <mergeCell ref="N1:T3"/>
    <mergeCell ref="I46:J46"/>
    <mergeCell ref="K46:L46"/>
    <mergeCell ref="A47:B47"/>
    <mergeCell ref="G47:H47"/>
    <mergeCell ref="I47:J47"/>
    <mergeCell ref="K47:L47"/>
    <mergeCell ref="A48:B48"/>
    <mergeCell ref="G48:H48"/>
    <mergeCell ref="I48:J48"/>
    <mergeCell ref="K48:L48"/>
    <mergeCell ref="C7:G7"/>
    <mergeCell ref="C8:G8"/>
    <mergeCell ref="C9:G9"/>
    <mergeCell ref="H7:J7"/>
    <mergeCell ref="H8:J8"/>
    <mergeCell ref="H9:J9"/>
    <mergeCell ref="K7:L7"/>
    <mergeCell ref="K8:L8"/>
    <mergeCell ref="K9:L9"/>
    <mergeCell ref="A40:B40"/>
    <mergeCell ref="A34:B34"/>
    <mergeCell ref="G34:H34"/>
    <mergeCell ref="G56:H56"/>
    <mergeCell ref="I56:J56"/>
    <mergeCell ref="K56:L56"/>
    <mergeCell ref="A51:B51"/>
    <mergeCell ref="A52:B52"/>
    <mergeCell ref="G52:H52"/>
    <mergeCell ref="I52:J52"/>
    <mergeCell ref="K52:L52"/>
    <mergeCell ref="C40:C52"/>
    <mergeCell ref="G40:H40"/>
    <mergeCell ref="I40:J40"/>
    <mergeCell ref="A54:B54"/>
    <mergeCell ref="G54:H54"/>
    <mergeCell ref="I54:J54"/>
    <mergeCell ref="K54:L54"/>
    <mergeCell ref="A49:B49"/>
    <mergeCell ref="G49:H49"/>
    <mergeCell ref="I49:J49"/>
    <mergeCell ref="K49:L49"/>
    <mergeCell ref="A50:B50"/>
    <mergeCell ref="G50:H50"/>
    <mergeCell ref="I50:J50"/>
    <mergeCell ref="K50:L50"/>
    <mergeCell ref="G51:H51"/>
    <mergeCell ref="I51:J51"/>
    <mergeCell ref="K51:L51"/>
    <mergeCell ref="A41:B41"/>
    <mergeCell ref="G41:H41"/>
    <mergeCell ref="I41:J41"/>
    <mergeCell ref="K41:L41"/>
    <mergeCell ref="A42:B42"/>
    <mergeCell ref="G42:H42"/>
    <mergeCell ref="I42:J42"/>
    <mergeCell ref="K42:L42"/>
    <mergeCell ref="I45:J45"/>
    <mergeCell ref="K45:L45"/>
    <mergeCell ref="A46:B46"/>
    <mergeCell ref="G46:H46"/>
    <mergeCell ref="A43:B43"/>
    <mergeCell ref="G43:H43"/>
    <mergeCell ref="I43:J43"/>
    <mergeCell ref="K43:L43"/>
    <mergeCell ref="A44:B44"/>
    <mergeCell ref="A45:B45"/>
    <mergeCell ref="G45:H45"/>
    <mergeCell ref="K40:L40"/>
    <mergeCell ref="G35:H35"/>
    <mergeCell ref="I35:J35"/>
    <mergeCell ref="K35:L35"/>
    <mergeCell ref="A36:B36"/>
    <mergeCell ref="A32:B32"/>
    <mergeCell ref="G32:H32"/>
    <mergeCell ref="I32:J32"/>
    <mergeCell ref="K32:L32"/>
    <mergeCell ref="I34:J34"/>
    <mergeCell ref="K34:L34"/>
    <mergeCell ref="A35:B35"/>
    <mergeCell ref="A37:B37"/>
    <mergeCell ref="G37:H37"/>
    <mergeCell ref="I37:J37"/>
    <mergeCell ref="K37:L37"/>
    <mergeCell ref="A38:B38"/>
    <mergeCell ref="G38:H38"/>
    <mergeCell ref="I38:J38"/>
    <mergeCell ref="K38:L38"/>
    <mergeCell ref="A39:B39"/>
    <mergeCell ref="G39:H39"/>
    <mergeCell ref="I39:J39"/>
    <mergeCell ref="K39:L39"/>
    <mergeCell ref="A33:B33"/>
    <mergeCell ref="G33:H33"/>
    <mergeCell ref="I33:J33"/>
    <mergeCell ref="K33:L33"/>
    <mergeCell ref="I29:J29"/>
    <mergeCell ref="K29:L29"/>
    <mergeCell ref="G28:H28"/>
    <mergeCell ref="G29:H29"/>
    <mergeCell ref="I30:J30"/>
    <mergeCell ref="K30:L30"/>
    <mergeCell ref="A31:B31"/>
    <mergeCell ref="I26:J26"/>
    <mergeCell ref="K26:L26"/>
    <mergeCell ref="I27:J27"/>
    <mergeCell ref="K27:L27"/>
    <mergeCell ref="G26:H26"/>
    <mergeCell ref="G27:H27"/>
    <mergeCell ref="I28:J28"/>
    <mergeCell ref="K28:L28"/>
    <mergeCell ref="G30:H30"/>
    <mergeCell ref="I23:J23"/>
    <mergeCell ref="K23:L23"/>
    <mergeCell ref="G23:H23"/>
    <mergeCell ref="I24:J24"/>
    <mergeCell ref="K24:L24"/>
    <mergeCell ref="D21:D22"/>
    <mergeCell ref="E21:E22"/>
    <mergeCell ref="F21:F22"/>
    <mergeCell ref="I25:J25"/>
    <mergeCell ref="K25:L25"/>
    <mergeCell ref="G24:H24"/>
    <mergeCell ref="G25:H25"/>
    <mergeCell ref="B21:B22"/>
    <mergeCell ref="C21:C22"/>
    <mergeCell ref="B5:L5"/>
    <mergeCell ref="J12:K12"/>
    <mergeCell ref="J13:K13"/>
    <mergeCell ref="C14:G14"/>
    <mergeCell ref="I14:J14"/>
    <mergeCell ref="G20:H20"/>
    <mergeCell ref="I20:J20"/>
    <mergeCell ref="K20:L20"/>
    <mergeCell ref="J15:K15"/>
    <mergeCell ref="C12:F12"/>
    <mergeCell ref="C13:F13"/>
    <mergeCell ref="I21:J21"/>
    <mergeCell ref="K21:L21"/>
    <mergeCell ref="A66:B66"/>
    <mergeCell ref="A67:B67"/>
    <mergeCell ref="A63:B63"/>
    <mergeCell ref="A64:B64"/>
    <mergeCell ref="A65:B65"/>
    <mergeCell ref="A59:B59"/>
    <mergeCell ref="A61:B61"/>
    <mergeCell ref="A62:B62"/>
    <mergeCell ref="A56:B56"/>
  </mergeCells>
  <conditionalFormatting sqref="K14">
    <cfRule type="cellIs" dxfId="12" priority="14" stopIfTrue="1" operator="greaterThan">
      <formula>0.05</formula>
    </cfRule>
  </conditionalFormatting>
  <conditionalFormatting sqref="C23:C30">
    <cfRule type="cellIs" dxfId="11" priority="13" operator="greaterThan">
      <formula>0.2</formula>
    </cfRule>
  </conditionalFormatting>
  <conditionalFormatting sqref="I52:J52">
    <cfRule type="expression" dxfId="10" priority="12">
      <formula>I52&gt;I54</formula>
    </cfRule>
  </conditionalFormatting>
  <conditionalFormatting sqref="K52:L52">
    <cfRule type="expression" dxfId="9" priority="11">
      <formula>K52&gt;K54</formula>
    </cfRule>
  </conditionalFormatting>
  <conditionalFormatting sqref="C54:F54">
    <cfRule type="expression" priority="5" stopIfTrue="1">
      <formula>"If(B13 = ""Off Campus"", 26%)"</formula>
    </cfRule>
  </conditionalFormatting>
  <conditionalFormatting sqref="C54:F54">
    <cfRule type="expression" priority="4" stopIfTrue="1">
      <formula>"If(B13 = ""Off Campus"", 26%)"</formula>
    </cfRule>
  </conditionalFormatting>
  <conditionalFormatting sqref="C54:F54">
    <cfRule type="expression" priority="3" stopIfTrue="1">
      <formula>"If(B13 = ""Off Campus"", 26%)"</formula>
    </cfRule>
  </conditionalFormatting>
  <conditionalFormatting sqref="G23:H30">
    <cfRule type="beginsWith" dxfId="8" priority="2" operator="beginsWith" text="months">
      <formula>LEFT(G23,LEN("months"))="months"</formula>
    </cfRule>
  </conditionalFormatting>
  <conditionalFormatting sqref="G32:H34">
    <cfRule type="beginsWith" dxfId="7" priority="1" operator="beginsWith" text="months">
      <formula>LEFT(G32,LEN("months"))="months"</formula>
    </cfRule>
  </conditionalFormatting>
  <dataValidations count="2">
    <dataValidation type="decimal" allowBlank="1" showInputMessage="1" showErrorMessage="1" errorTitle="Appointment Term" error="Appointment term cannot exceed 12 months" sqref="E23:E30 E32:E34">
      <formula1>1</formula1>
      <formula2>12</formula2>
    </dataValidation>
    <dataValidation type="decimal" allowBlank="1" showInputMessage="1" showErrorMessage="1" errorTitle="Months Requested" error="Months requested cannot exceed 12" sqref="F23:F30 F32:F34">
      <formula1>0.1</formula1>
      <formula2>12</formula2>
    </dataValidation>
  </dataValidations>
  <pageMargins left="0.7" right="0.7" top="0.3" bottom="0.3" header="0.3" footer="0.3"/>
  <pageSetup scale="58" orientation="portrait"/>
  <ignoredErrors>
    <ignoredError sqref="B12:B13 B15:B17 G12:G13 H23"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T67"/>
  <sheetViews>
    <sheetView showZeros="0" topLeftCell="A22" zoomScale="125" zoomScaleNormal="125" zoomScalePageLayoutView="125" workbookViewId="0">
      <selection activeCell="M39" sqref="M39"/>
    </sheetView>
  </sheetViews>
  <sheetFormatPr defaultColWidth="9.140625" defaultRowHeight="14.25"/>
  <cols>
    <col min="1" max="1" width="26.140625" style="6" customWidth="1"/>
    <col min="2" max="2" width="17.140625" style="6" customWidth="1"/>
    <col min="3" max="4" width="15" style="6" customWidth="1"/>
    <col min="5" max="5" width="13.5703125" style="6" customWidth="1"/>
    <col min="6" max="6" width="12.28515625" style="6" customWidth="1"/>
    <col min="7" max="7" width="12.5703125" style="6" customWidth="1"/>
    <col min="8" max="8" width="8" style="6" customWidth="1"/>
    <col min="9" max="9" width="9.140625" style="6"/>
    <col min="10" max="10" width="10.42578125" style="6" customWidth="1"/>
    <col min="11" max="11" width="12.140625" style="6" customWidth="1"/>
    <col min="12" max="12" width="5.28515625" style="6" customWidth="1"/>
    <col min="13" max="13" width="5.5703125" style="44" customWidth="1"/>
    <col min="14" max="16384" width="9.140625" style="44"/>
  </cols>
  <sheetData>
    <row r="1" spans="1:20" ht="12.75">
      <c r="A1" s="474" t="s">
        <v>153</v>
      </c>
      <c r="B1" s="475"/>
      <c r="C1" s="475"/>
      <c r="D1" s="475"/>
      <c r="E1" s="475"/>
      <c r="F1" s="475"/>
      <c r="G1" s="475"/>
      <c r="H1" s="475"/>
      <c r="I1" s="475"/>
      <c r="J1" s="475"/>
      <c r="K1" s="475"/>
      <c r="L1" s="476"/>
      <c r="N1" s="394" t="s">
        <v>55</v>
      </c>
      <c r="O1" s="395"/>
      <c r="P1" s="395"/>
      <c r="Q1" s="395"/>
      <c r="R1" s="395"/>
      <c r="S1" s="395"/>
      <c r="T1" s="396"/>
    </row>
    <row r="2" spans="1:20" ht="12.75">
      <c r="A2" s="477"/>
      <c r="B2" s="478"/>
      <c r="C2" s="478"/>
      <c r="D2" s="478"/>
      <c r="E2" s="478"/>
      <c r="F2" s="478"/>
      <c r="G2" s="478"/>
      <c r="H2" s="478"/>
      <c r="I2" s="478"/>
      <c r="J2" s="478"/>
      <c r="K2" s="478"/>
      <c r="L2" s="479"/>
      <c r="N2" s="397"/>
      <c r="O2" s="398"/>
      <c r="P2" s="398"/>
      <c r="Q2" s="398"/>
      <c r="R2" s="398"/>
      <c r="S2" s="398"/>
      <c r="T2" s="399"/>
    </row>
    <row r="3" spans="1:20" ht="13.5" thickBot="1">
      <c r="A3" s="480"/>
      <c r="B3" s="481"/>
      <c r="C3" s="481"/>
      <c r="D3" s="481"/>
      <c r="E3" s="481"/>
      <c r="F3" s="481"/>
      <c r="G3" s="481"/>
      <c r="H3" s="481"/>
      <c r="I3" s="481"/>
      <c r="J3" s="481"/>
      <c r="K3" s="481"/>
      <c r="L3" s="482"/>
      <c r="N3" s="400"/>
      <c r="O3" s="401"/>
      <c r="P3" s="401"/>
      <c r="Q3" s="401"/>
      <c r="R3" s="401"/>
      <c r="S3" s="401"/>
      <c r="T3" s="402"/>
    </row>
    <row r="4" spans="1:20">
      <c r="A4" s="149"/>
      <c r="B4" s="7"/>
      <c r="C4" s="7"/>
      <c r="D4" s="7"/>
      <c r="E4" s="7"/>
      <c r="F4" s="7"/>
      <c r="G4" s="7"/>
      <c r="H4" s="7"/>
      <c r="I4" s="7"/>
      <c r="J4" s="7"/>
      <c r="K4" s="7"/>
      <c r="L4" s="111"/>
    </row>
    <row r="5" spans="1:20" ht="15">
      <c r="A5" s="110" t="s">
        <v>110</v>
      </c>
      <c r="B5" s="429">
        <f>Year1!B5</f>
        <v>0</v>
      </c>
      <c r="C5" s="429"/>
      <c r="D5" s="429"/>
      <c r="E5" s="429"/>
      <c r="F5" s="429"/>
      <c r="G5" s="429"/>
      <c r="H5" s="429"/>
      <c r="I5" s="429"/>
      <c r="J5" s="429"/>
      <c r="K5" s="429"/>
      <c r="L5" s="430"/>
    </row>
    <row r="6" spans="1:20">
      <c r="A6" s="149"/>
      <c r="B6" s="177"/>
      <c r="C6" s="177"/>
      <c r="D6" s="177"/>
      <c r="E6" s="177"/>
      <c r="F6" s="177"/>
      <c r="G6" s="177"/>
      <c r="H6" s="177"/>
      <c r="I6" s="177"/>
      <c r="J6" s="177"/>
      <c r="K6" s="177"/>
      <c r="L6" s="211"/>
    </row>
    <row r="7" spans="1:20" ht="15">
      <c r="A7" s="110" t="s">
        <v>78</v>
      </c>
      <c r="B7" s="177"/>
      <c r="C7" s="456">
        <f>Year1!C7</f>
        <v>0</v>
      </c>
      <c r="D7" s="456"/>
      <c r="E7" s="456"/>
      <c r="F7" s="456"/>
      <c r="G7" s="456"/>
      <c r="H7" s="456" t="str">
        <f>Year1!H7</f>
        <v>Select Department</v>
      </c>
      <c r="I7" s="456"/>
      <c r="J7" s="456"/>
      <c r="K7" s="403">
        <f>Year1!K7</f>
        <v>0</v>
      </c>
      <c r="L7" s="403"/>
    </row>
    <row r="8" spans="1:20" ht="15">
      <c r="A8" s="110"/>
      <c r="B8" s="177"/>
      <c r="C8" s="456">
        <f>Year1!C8</f>
        <v>0</v>
      </c>
      <c r="D8" s="456"/>
      <c r="E8" s="456"/>
      <c r="F8" s="456"/>
      <c r="G8" s="456"/>
      <c r="H8" s="456">
        <f>Year1!H8</f>
        <v>0</v>
      </c>
      <c r="I8" s="456"/>
      <c r="J8" s="456"/>
      <c r="K8" s="403">
        <f>Year1!K8</f>
        <v>0</v>
      </c>
      <c r="L8" s="403"/>
    </row>
    <row r="9" spans="1:20" ht="15">
      <c r="A9" s="110"/>
      <c r="B9" s="177"/>
      <c r="C9" s="456">
        <f>Year1!C9</f>
        <v>0</v>
      </c>
      <c r="D9" s="456"/>
      <c r="E9" s="456"/>
      <c r="F9" s="456"/>
      <c r="G9" s="456"/>
      <c r="H9" s="456">
        <f>Year1!H9</f>
        <v>0</v>
      </c>
      <c r="I9" s="456"/>
      <c r="J9" s="456"/>
      <c r="K9" s="403">
        <f>Year1!K9</f>
        <v>0</v>
      </c>
      <c r="L9" s="403"/>
    </row>
    <row r="10" spans="1:20" ht="15">
      <c r="A10" s="110"/>
      <c r="B10" s="7"/>
      <c r="C10" s="7"/>
      <c r="D10" s="7"/>
      <c r="E10" s="7"/>
      <c r="F10" s="7"/>
      <c r="G10" s="7"/>
      <c r="H10" s="7"/>
      <c r="I10" s="7"/>
      <c r="J10" s="7"/>
      <c r="K10" s="7"/>
      <c r="L10" s="111"/>
    </row>
    <row r="11" spans="1:20">
      <c r="A11" s="149"/>
      <c r="B11" s="7"/>
      <c r="C11" s="7"/>
      <c r="D11" s="7"/>
      <c r="E11" s="7"/>
      <c r="F11" s="7"/>
      <c r="G11" s="7"/>
      <c r="H11" s="7"/>
      <c r="I11" s="7"/>
      <c r="J11" s="7"/>
      <c r="K11" s="7"/>
      <c r="L11" s="111"/>
    </row>
    <row r="12" spans="1:20">
      <c r="A12" s="152" t="s">
        <v>44</v>
      </c>
      <c r="B12" s="153" t="str">
        <f>Year1!B12</f>
        <v>Select</v>
      </c>
      <c r="C12" s="433" t="s">
        <v>46</v>
      </c>
      <c r="D12" s="369"/>
      <c r="E12" s="369"/>
      <c r="F12" s="434"/>
      <c r="G12" s="153" t="str">
        <f>Year1!G12</f>
        <v>Select</v>
      </c>
      <c r="H12" s="147"/>
      <c r="I12" s="147"/>
      <c r="J12" s="372"/>
      <c r="K12" s="372"/>
      <c r="L12" s="111"/>
    </row>
    <row r="13" spans="1:20">
      <c r="A13" s="152" t="s">
        <v>45</v>
      </c>
      <c r="B13" s="153" t="str">
        <f>Year1!B13</f>
        <v>Select</v>
      </c>
      <c r="C13" s="433" t="s">
        <v>40</v>
      </c>
      <c r="D13" s="369"/>
      <c r="E13" s="369"/>
      <c r="F13" s="434"/>
      <c r="G13" s="180">
        <f>Year1!G13</f>
        <v>0</v>
      </c>
      <c r="H13" s="147"/>
      <c r="I13" s="147"/>
      <c r="J13" s="372"/>
      <c r="K13" s="372"/>
      <c r="L13" s="111"/>
    </row>
    <row r="14" spans="1:20">
      <c r="A14" s="149"/>
      <c r="B14" s="7"/>
      <c r="C14" s="372"/>
      <c r="D14" s="372"/>
      <c r="E14" s="372"/>
      <c r="F14" s="372"/>
      <c r="G14" s="372"/>
      <c r="H14" s="147"/>
      <c r="I14" s="369" t="s">
        <v>42</v>
      </c>
      <c r="J14" s="369"/>
      <c r="K14" s="337">
        <v>0.03</v>
      </c>
      <c r="L14" s="111"/>
    </row>
    <row r="15" spans="1:20">
      <c r="A15" s="152" t="s">
        <v>94</v>
      </c>
      <c r="B15" s="153" t="str">
        <f>Year1!B15</f>
        <v>Select</v>
      </c>
      <c r="C15" s="7"/>
      <c r="D15" s="7"/>
      <c r="E15" s="7"/>
      <c r="F15" s="7"/>
      <c r="G15" s="7"/>
      <c r="H15" s="7"/>
      <c r="I15" s="7"/>
      <c r="J15" s="372" t="s">
        <v>52</v>
      </c>
      <c r="K15" s="372"/>
      <c r="L15" s="111"/>
    </row>
    <row r="16" spans="1:20">
      <c r="A16" s="152" t="s">
        <v>95</v>
      </c>
      <c r="B16" s="50">
        <f>Year1!B16</f>
        <v>0</v>
      </c>
      <c r="C16" s="152" t="s">
        <v>50</v>
      </c>
      <c r="D16" s="233">
        <f>IF(G56+I56+K56 &lt;&gt; 0,(I56+K56)/(G56+I56+K56),0)</f>
        <v>0</v>
      </c>
      <c r="E16" s="61"/>
      <c r="F16" s="61"/>
      <c r="G16" s="7"/>
      <c r="H16" s="7"/>
      <c r="I16" s="7"/>
      <c r="J16" s="7"/>
      <c r="K16" s="7"/>
      <c r="L16" s="111"/>
    </row>
    <row r="17" spans="1:12">
      <c r="A17" s="152" t="s">
        <v>43</v>
      </c>
      <c r="B17" s="51">
        <f>Year1!B17</f>
        <v>0</v>
      </c>
      <c r="C17" s="152" t="s">
        <v>51</v>
      </c>
      <c r="D17" s="234">
        <f>I56+K56</f>
        <v>0</v>
      </c>
      <c r="E17" s="61"/>
      <c r="F17" s="61"/>
      <c r="G17" s="7"/>
      <c r="H17" s="7"/>
      <c r="I17" s="7"/>
      <c r="J17" s="7"/>
      <c r="K17" s="7"/>
      <c r="L17" s="111"/>
    </row>
    <row r="18" spans="1:12">
      <c r="A18" s="239"/>
      <c r="B18" s="240"/>
      <c r="C18" s="107"/>
      <c r="D18" s="107"/>
      <c r="E18" s="107"/>
      <c r="F18" s="107"/>
      <c r="G18" s="107"/>
      <c r="H18" s="107"/>
      <c r="I18" s="107"/>
      <c r="J18" s="107"/>
      <c r="K18" s="107"/>
      <c r="L18" s="112"/>
    </row>
    <row r="19" spans="1:12">
      <c r="A19" s="28"/>
      <c r="B19" s="29"/>
      <c r="C19" s="29"/>
      <c r="D19" s="29"/>
      <c r="E19" s="29"/>
      <c r="F19" s="29"/>
      <c r="G19" s="29"/>
      <c r="H19" s="29"/>
      <c r="I19" s="29"/>
      <c r="J19" s="29"/>
      <c r="K19" s="29"/>
      <c r="L19" s="73"/>
    </row>
    <row r="20" spans="1:12">
      <c r="A20" s="28"/>
      <c r="B20" s="29"/>
      <c r="C20" s="29"/>
      <c r="D20" s="29"/>
      <c r="E20" s="29"/>
      <c r="F20" s="29"/>
      <c r="G20" s="431" t="s">
        <v>2</v>
      </c>
      <c r="H20" s="432"/>
      <c r="I20" s="431" t="s">
        <v>4</v>
      </c>
      <c r="J20" s="432"/>
      <c r="K20" s="431" t="s">
        <v>0</v>
      </c>
      <c r="L20" s="432"/>
    </row>
    <row r="21" spans="1:12" ht="31.5" customHeight="1">
      <c r="A21" s="163" t="s">
        <v>6</v>
      </c>
      <c r="B21" s="393" t="s">
        <v>111</v>
      </c>
      <c r="C21" s="379" t="s">
        <v>7</v>
      </c>
      <c r="D21" s="375" t="s">
        <v>97</v>
      </c>
      <c r="E21" s="377" t="s">
        <v>96</v>
      </c>
      <c r="F21" s="377" t="s">
        <v>98</v>
      </c>
      <c r="G21" s="81"/>
      <c r="H21" s="161"/>
      <c r="I21" s="491"/>
      <c r="J21" s="491"/>
      <c r="K21" s="491"/>
      <c r="L21" s="492"/>
    </row>
    <row r="22" spans="1:12" ht="31.5" customHeight="1">
      <c r="A22" s="151" t="s">
        <v>33</v>
      </c>
      <c r="B22" s="393"/>
      <c r="C22" s="380"/>
      <c r="D22" s="376"/>
      <c r="E22" s="378"/>
      <c r="F22" s="378"/>
      <c r="G22" s="55"/>
      <c r="H22" s="56"/>
      <c r="I22" s="56"/>
      <c r="J22" s="56"/>
      <c r="K22" s="56"/>
      <c r="L22" s="57"/>
    </row>
    <row r="23" spans="1:12">
      <c r="A23" s="126">
        <f>Year1!A23</f>
        <v>0</v>
      </c>
      <c r="B23" s="283"/>
      <c r="C23" s="14"/>
      <c r="D23" s="338">
        <f>'Salary Adjustment'!B21</f>
        <v>0</v>
      </c>
      <c r="E23" s="105"/>
      <c r="F23" s="129"/>
      <c r="G23" s="435">
        <f>IF(F23&gt;E23,"months requested cannot exceed term",IF(OR(D23="",E23=""),0,(D23/E23)*F23))</f>
        <v>0</v>
      </c>
      <c r="H23" s="436"/>
      <c r="I23" s="437"/>
      <c r="J23" s="438"/>
      <c r="K23" s="437"/>
      <c r="L23" s="438"/>
    </row>
    <row r="24" spans="1:12">
      <c r="A24" s="126">
        <f>Year1!A24</f>
        <v>0</v>
      </c>
      <c r="B24" s="283"/>
      <c r="C24" s="8"/>
      <c r="D24" s="339">
        <f>'Salary Adjustment'!B37</f>
        <v>0</v>
      </c>
      <c r="E24" s="106"/>
      <c r="F24" s="129"/>
      <c r="G24" s="435">
        <f t="shared" ref="G24:G30" si="0">IF(F24&gt;E24,"months requested cannot exceed term",IF(OR(D24="",E24=""),0,(D24/E24)*F24))</f>
        <v>0</v>
      </c>
      <c r="H24" s="436"/>
      <c r="I24" s="439"/>
      <c r="J24" s="440"/>
      <c r="K24" s="439"/>
      <c r="L24" s="440"/>
    </row>
    <row r="25" spans="1:12">
      <c r="A25" s="126">
        <f>Year1!A25</f>
        <v>0</v>
      </c>
      <c r="B25" s="283"/>
      <c r="C25" s="8"/>
      <c r="D25" s="339">
        <f>'Salary Adjustment'!B54</f>
        <v>0</v>
      </c>
      <c r="E25" s="106"/>
      <c r="F25" s="129"/>
      <c r="G25" s="435">
        <f t="shared" si="0"/>
        <v>0</v>
      </c>
      <c r="H25" s="436"/>
      <c r="I25" s="439"/>
      <c r="J25" s="440"/>
      <c r="K25" s="439"/>
      <c r="L25" s="440"/>
    </row>
    <row r="26" spans="1:12">
      <c r="A26" s="126">
        <f>Year1!A26</f>
        <v>0</v>
      </c>
      <c r="B26" s="283"/>
      <c r="C26" s="8"/>
      <c r="D26" s="104"/>
      <c r="E26" s="106"/>
      <c r="F26" s="129"/>
      <c r="G26" s="435">
        <f t="shared" si="0"/>
        <v>0</v>
      </c>
      <c r="H26" s="436"/>
      <c r="I26" s="439"/>
      <c r="J26" s="440"/>
      <c r="K26" s="439"/>
      <c r="L26" s="440"/>
    </row>
    <row r="27" spans="1:12">
      <c r="A27" s="126">
        <f>Year1!A27</f>
        <v>0</v>
      </c>
      <c r="B27" s="283"/>
      <c r="C27" s="8"/>
      <c r="D27" s="104"/>
      <c r="E27" s="106"/>
      <c r="F27" s="129"/>
      <c r="G27" s="435">
        <f t="shared" si="0"/>
        <v>0</v>
      </c>
      <c r="H27" s="436"/>
      <c r="I27" s="439"/>
      <c r="J27" s="440"/>
      <c r="K27" s="439"/>
      <c r="L27" s="440"/>
    </row>
    <row r="28" spans="1:12">
      <c r="A28" s="126">
        <f>Year1!A28</f>
        <v>0</v>
      </c>
      <c r="B28" s="283"/>
      <c r="C28" s="8"/>
      <c r="D28" s="104"/>
      <c r="E28" s="106"/>
      <c r="F28" s="129"/>
      <c r="G28" s="435">
        <f t="shared" si="0"/>
        <v>0</v>
      </c>
      <c r="H28" s="436"/>
      <c r="I28" s="439"/>
      <c r="J28" s="440"/>
      <c r="K28" s="439"/>
      <c r="L28" s="440"/>
    </row>
    <row r="29" spans="1:12">
      <c r="A29" s="126">
        <f>Year1!A29</f>
        <v>0</v>
      </c>
      <c r="B29" s="283"/>
      <c r="C29" s="8"/>
      <c r="D29" s="104"/>
      <c r="E29" s="106"/>
      <c r="F29" s="129"/>
      <c r="G29" s="435">
        <f t="shared" si="0"/>
        <v>0</v>
      </c>
      <c r="H29" s="436"/>
      <c r="I29" s="439"/>
      <c r="J29" s="440"/>
      <c r="K29" s="439"/>
      <c r="L29" s="440"/>
    </row>
    <row r="30" spans="1:12">
      <c r="A30" s="126">
        <f>Year1!A30</f>
        <v>0</v>
      </c>
      <c r="B30" s="283"/>
      <c r="C30" s="8"/>
      <c r="D30" s="104"/>
      <c r="E30" s="106"/>
      <c r="F30" s="129"/>
      <c r="G30" s="435">
        <f t="shared" si="0"/>
        <v>0</v>
      </c>
      <c r="H30" s="436"/>
      <c r="I30" s="439"/>
      <c r="J30" s="440"/>
      <c r="K30" s="439"/>
      <c r="L30" s="440"/>
    </row>
    <row r="31" spans="1:12">
      <c r="A31" s="391"/>
      <c r="B31" s="392"/>
      <c r="C31" s="19" t="s">
        <v>12</v>
      </c>
      <c r="D31" s="52"/>
      <c r="E31" s="52"/>
      <c r="F31" s="52"/>
      <c r="G31" s="58"/>
      <c r="H31" s="59"/>
      <c r="I31" s="59"/>
      <c r="J31" s="59"/>
      <c r="K31" s="59"/>
      <c r="L31" s="60"/>
    </row>
    <row r="32" spans="1:12" ht="27.75" customHeight="1">
      <c r="A32" s="493" t="s">
        <v>9</v>
      </c>
      <c r="B32" s="447"/>
      <c r="C32" s="82"/>
      <c r="D32" s="113"/>
      <c r="E32" s="114"/>
      <c r="F32" s="134"/>
      <c r="G32" s="373">
        <f>IF(F32&gt;E32,"months requested cannot exceed term",IF(OR(D32="",E32=""),0,(D32/E32)*F32)*C32)</f>
        <v>0</v>
      </c>
      <c r="H32" s="374"/>
      <c r="I32" s="439"/>
      <c r="J32" s="440"/>
      <c r="K32" s="439"/>
      <c r="L32" s="440"/>
    </row>
    <row r="33" spans="1:12" ht="27.75" customHeight="1">
      <c r="A33" s="494" t="s">
        <v>10</v>
      </c>
      <c r="B33" s="495"/>
      <c r="C33" s="82"/>
      <c r="D33" s="113"/>
      <c r="E33" s="114"/>
      <c r="F33" s="134"/>
      <c r="G33" s="373">
        <f>IF(F33&gt;E33,"months requested cannot exceed term",IF(OR(D33="",E33=""),0,(D33/E33)*F33)*C33)</f>
        <v>0</v>
      </c>
      <c r="H33" s="374"/>
      <c r="I33" s="439"/>
      <c r="J33" s="440"/>
      <c r="K33" s="439"/>
      <c r="L33" s="440"/>
    </row>
    <row r="34" spans="1:12" ht="27.75" customHeight="1">
      <c r="A34" s="494" t="s">
        <v>11</v>
      </c>
      <c r="B34" s="495"/>
      <c r="C34" s="82"/>
      <c r="D34" s="113"/>
      <c r="E34" s="114"/>
      <c r="F34" s="134"/>
      <c r="G34" s="373">
        <f>IF(F34&gt;E34,"months requested cannot exceed term",IF(OR(D34="",E34=""),0,(D34/E34)*F34)*C34)</f>
        <v>0</v>
      </c>
      <c r="H34" s="374"/>
      <c r="I34" s="439"/>
      <c r="J34" s="440"/>
      <c r="K34" s="439"/>
      <c r="L34" s="440"/>
    </row>
    <row r="35" spans="1:12" ht="15">
      <c r="A35" s="422" t="s">
        <v>13</v>
      </c>
      <c r="B35" s="423"/>
      <c r="C35" s="18"/>
      <c r="D35" s="100"/>
      <c r="E35" s="100"/>
      <c r="F35" s="100"/>
      <c r="G35" s="368">
        <f>SUM(G23:H34)</f>
        <v>0</v>
      </c>
      <c r="H35" s="358"/>
      <c r="I35" s="368">
        <f>SUM(I23:J34)</f>
        <v>0</v>
      </c>
      <c r="J35" s="358"/>
      <c r="K35" s="368">
        <f>SUM(K23:L34)</f>
        <v>0</v>
      </c>
      <c r="L35" s="358"/>
    </row>
    <row r="36" spans="1:12" ht="15">
      <c r="A36" s="422" t="s">
        <v>14</v>
      </c>
      <c r="B36" s="423"/>
      <c r="C36" s="19" t="s">
        <v>15</v>
      </c>
      <c r="D36" s="117"/>
      <c r="E36" s="117"/>
      <c r="F36" s="117"/>
      <c r="G36" s="24"/>
      <c r="H36" s="25"/>
      <c r="I36" s="25"/>
      <c r="J36" s="25"/>
      <c r="K36" s="25"/>
      <c r="L36" s="26"/>
    </row>
    <row r="37" spans="1:12">
      <c r="A37" s="424" t="s">
        <v>8</v>
      </c>
      <c r="B37" s="425"/>
      <c r="C37" s="178">
        <v>0.23499999999999999</v>
      </c>
      <c r="D37" s="116"/>
      <c r="E37" s="119"/>
      <c r="F37" s="120"/>
      <c r="G37" s="357">
        <f>SUM(G23:H32)*C37</f>
        <v>0</v>
      </c>
      <c r="H37" s="358"/>
      <c r="I37" s="368">
        <f>SUM(I23:J32)*C37</f>
        <v>0</v>
      </c>
      <c r="J37" s="358"/>
      <c r="K37" s="368">
        <f>SUM(K23:L32)*C37</f>
        <v>0</v>
      </c>
      <c r="L37" s="358"/>
    </row>
    <row r="38" spans="1:12">
      <c r="A38" s="424" t="s">
        <v>10</v>
      </c>
      <c r="B38" s="425"/>
      <c r="C38" s="178">
        <v>0.06</v>
      </c>
      <c r="D38" s="121"/>
      <c r="E38" s="118"/>
      <c r="F38" s="122"/>
      <c r="G38" s="357">
        <f>G33*C38</f>
        <v>0</v>
      </c>
      <c r="H38" s="358"/>
      <c r="I38" s="368">
        <f>I33*C38</f>
        <v>0</v>
      </c>
      <c r="J38" s="358"/>
      <c r="K38" s="368">
        <f>K33*C38</f>
        <v>0</v>
      </c>
      <c r="L38" s="358"/>
    </row>
    <row r="39" spans="1:12">
      <c r="A39" s="424" t="s">
        <v>11</v>
      </c>
      <c r="B39" s="425"/>
      <c r="C39" s="178">
        <v>0.02</v>
      </c>
      <c r="D39" s="123"/>
      <c r="E39" s="124"/>
      <c r="F39" s="125"/>
      <c r="G39" s="357">
        <f>G34*C39</f>
        <v>0</v>
      </c>
      <c r="H39" s="358"/>
      <c r="I39" s="368">
        <f>I34*C39</f>
        <v>0</v>
      </c>
      <c r="J39" s="358"/>
      <c r="K39" s="368">
        <f>K34*C39</f>
        <v>0</v>
      </c>
      <c r="L39" s="358"/>
    </row>
    <row r="40" spans="1:12" ht="15">
      <c r="A40" s="426" t="s">
        <v>16</v>
      </c>
      <c r="B40" s="427"/>
      <c r="C40" s="496"/>
      <c r="D40" s="38"/>
      <c r="E40" s="39"/>
      <c r="F40" s="40"/>
      <c r="G40" s="357">
        <f>SUM(G35:H39)</f>
        <v>0</v>
      </c>
      <c r="H40" s="358"/>
      <c r="I40" s="368">
        <f>SUM(I35:J39)</f>
        <v>0</v>
      </c>
      <c r="J40" s="358"/>
      <c r="K40" s="368">
        <f>SUM(K35:L39)</f>
        <v>0</v>
      </c>
      <c r="L40" s="358"/>
    </row>
    <row r="41" spans="1:12" ht="15">
      <c r="A41" s="426" t="s">
        <v>17</v>
      </c>
      <c r="B41" s="427"/>
      <c r="C41" s="497"/>
      <c r="D41" s="38"/>
      <c r="E41" s="39"/>
      <c r="F41" s="40"/>
      <c r="G41" s="361"/>
      <c r="H41" s="362"/>
      <c r="I41" s="367"/>
      <c r="J41" s="362"/>
      <c r="K41" s="367"/>
      <c r="L41" s="362"/>
    </row>
    <row r="42" spans="1:12" ht="15">
      <c r="A42" s="426" t="s">
        <v>18</v>
      </c>
      <c r="B42" s="427"/>
      <c r="C42" s="497"/>
      <c r="D42" s="38"/>
      <c r="E42" s="39"/>
      <c r="F42" s="40"/>
      <c r="G42" s="361"/>
      <c r="H42" s="362"/>
      <c r="I42" s="367"/>
      <c r="J42" s="362"/>
      <c r="K42" s="367"/>
      <c r="L42" s="362"/>
    </row>
    <row r="43" spans="1:12" ht="15">
      <c r="A43" s="426" t="s">
        <v>19</v>
      </c>
      <c r="B43" s="427"/>
      <c r="C43" s="497"/>
      <c r="D43" s="38"/>
      <c r="E43" s="39"/>
      <c r="F43" s="40"/>
      <c r="G43" s="361"/>
      <c r="H43" s="362"/>
      <c r="I43" s="367"/>
      <c r="J43" s="362"/>
      <c r="K43" s="367"/>
      <c r="L43" s="362"/>
    </row>
    <row r="44" spans="1:12" ht="15">
      <c r="A44" s="426" t="s">
        <v>20</v>
      </c>
      <c r="B44" s="427"/>
      <c r="C44" s="497"/>
      <c r="D44" s="38"/>
      <c r="E44" s="39"/>
      <c r="F44" s="40"/>
      <c r="G44" s="25"/>
      <c r="H44" s="25"/>
      <c r="I44" s="25"/>
      <c r="J44" s="25"/>
      <c r="K44" s="25"/>
      <c r="L44" s="26"/>
    </row>
    <row r="45" spans="1:12">
      <c r="A45" s="424" t="s">
        <v>81</v>
      </c>
      <c r="B45" s="425"/>
      <c r="C45" s="497"/>
      <c r="D45" s="38"/>
      <c r="E45" s="39"/>
      <c r="F45" s="40"/>
      <c r="G45" s="499">
        <f>SUM(C61:C67)</f>
        <v>0</v>
      </c>
      <c r="H45" s="500"/>
      <c r="I45" s="367"/>
      <c r="J45" s="362"/>
      <c r="K45" s="367"/>
      <c r="L45" s="362"/>
    </row>
    <row r="46" spans="1:12">
      <c r="A46" s="424" t="s">
        <v>22</v>
      </c>
      <c r="B46" s="425"/>
      <c r="C46" s="497"/>
      <c r="D46" s="38"/>
      <c r="E46" s="39"/>
      <c r="F46" s="40"/>
      <c r="G46" s="361"/>
      <c r="H46" s="362"/>
      <c r="I46" s="367"/>
      <c r="J46" s="362"/>
      <c r="K46" s="367"/>
      <c r="L46" s="362"/>
    </row>
    <row r="47" spans="1:12">
      <c r="A47" s="424" t="s">
        <v>23</v>
      </c>
      <c r="B47" s="425"/>
      <c r="C47" s="497"/>
      <c r="D47" s="38"/>
      <c r="E47" s="39"/>
      <c r="F47" s="40"/>
      <c r="G47" s="361"/>
      <c r="H47" s="362"/>
      <c r="I47" s="367"/>
      <c r="J47" s="362"/>
      <c r="K47" s="367"/>
      <c r="L47" s="362"/>
    </row>
    <row r="48" spans="1:12" ht="15">
      <c r="A48" s="426" t="s">
        <v>24</v>
      </c>
      <c r="B48" s="427"/>
      <c r="C48" s="497"/>
      <c r="D48" s="38"/>
      <c r="E48" s="39"/>
      <c r="F48" s="40"/>
      <c r="G48" s="361"/>
      <c r="H48" s="362"/>
      <c r="I48" s="367"/>
      <c r="J48" s="362"/>
      <c r="K48" s="367"/>
      <c r="L48" s="362"/>
    </row>
    <row r="49" spans="1:12" ht="15">
      <c r="A49" s="426" t="s">
        <v>25</v>
      </c>
      <c r="B49" s="447"/>
      <c r="C49" s="497"/>
      <c r="D49" s="38"/>
      <c r="E49" s="39"/>
      <c r="F49" s="40"/>
      <c r="G49" s="361"/>
      <c r="H49" s="362"/>
      <c r="I49" s="367"/>
      <c r="J49" s="362"/>
      <c r="K49" s="367"/>
      <c r="L49" s="362"/>
    </row>
    <row r="50" spans="1:12" ht="15">
      <c r="A50" s="426" t="s">
        <v>26</v>
      </c>
      <c r="B50" s="427"/>
      <c r="C50" s="497"/>
      <c r="D50" s="38"/>
      <c r="E50" s="39"/>
      <c r="F50" s="40"/>
      <c r="G50" s="361"/>
      <c r="H50" s="362"/>
      <c r="I50" s="367"/>
      <c r="J50" s="362"/>
      <c r="K50" s="367"/>
      <c r="L50" s="362"/>
    </row>
    <row r="51" spans="1:12" ht="15">
      <c r="A51" s="426" t="s">
        <v>27</v>
      </c>
      <c r="B51" s="427"/>
      <c r="C51" s="497"/>
      <c r="D51" s="38"/>
      <c r="E51" s="39"/>
      <c r="F51" s="40"/>
      <c r="G51" s="361"/>
      <c r="H51" s="362"/>
      <c r="I51" s="367"/>
      <c r="J51" s="362"/>
      <c r="K51" s="367"/>
      <c r="L51" s="362"/>
    </row>
    <row r="52" spans="1:12" ht="15">
      <c r="A52" s="426" t="s">
        <v>28</v>
      </c>
      <c r="B52" s="427"/>
      <c r="C52" s="498"/>
      <c r="D52" s="41"/>
      <c r="E52" s="42"/>
      <c r="F52" s="43"/>
      <c r="G52" s="357">
        <f>G40+G41+G42+G43+G45+G46+G47+G48+G49+G50+G51</f>
        <v>0</v>
      </c>
      <c r="H52" s="358"/>
      <c r="I52" s="368">
        <f>I40+I41+I42+I43+I45+I46+I47+I48+I49+I50+I51</f>
        <v>0</v>
      </c>
      <c r="J52" s="358"/>
      <c r="K52" s="368">
        <f>K40+K41+K42+K43+K45+K46+K47+K48+K49+K50+K51</f>
        <v>0</v>
      </c>
      <c r="L52" s="358"/>
    </row>
    <row r="53" spans="1:12" ht="15">
      <c r="A53" s="22"/>
      <c r="B53" s="23"/>
      <c r="C53" s="19" t="s">
        <v>30</v>
      </c>
      <c r="D53" s="115"/>
      <c r="E53" s="115"/>
      <c r="F53" s="115"/>
      <c r="G53" s="24"/>
      <c r="H53" s="25"/>
      <c r="I53" s="25"/>
      <c r="J53" s="25"/>
      <c r="K53" s="25"/>
      <c r="L53" s="26"/>
    </row>
    <row r="54" spans="1:12" ht="15">
      <c r="A54" s="426" t="s">
        <v>29</v>
      </c>
      <c r="B54" s="427"/>
      <c r="C54" s="257">
        <f>IF(OR(B12="Select",B13="Select",G12="Select"),0,IF((AND(B12="Research",B13="On Campus",G12="No")),50%,IF((AND(B12="Instruction",B13="On Campus", G12="No")),55%,IF((AND(B12="Other",B13="On Campus", G12="No")),32.5%,IF(AND(B13="Off Campus",G12="No"),26%,IF(G12="Yes",G13))))))</f>
        <v>0</v>
      </c>
      <c r="D54" s="258"/>
      <c r="E54" s="258"/>
      <c r="F54" s="258"/>
      <c r="G54" s="368">
        <f>C54*B55</f>
        <v>0</v>
      </c>
      <c r="H54" s="358"/>
      <c r="I54" s="368">
        <f>C54*I52</f>
        <v>0</v>
      </c>
      <c r="J54" s="358"/>
      <c r="K54" s="368">
        <f>C54*K52</f>
        <v>0</v>
      </c>
      <c r="L54" s="358"/>
    </row>
    <row r="55" spans="1:12">
      <c r="A55" s="89" t="s">
        <v>31</v>
      </c>
      <c r="B55" s="261">
        <f>IF(AND(G12="No",(Year1!G45+Year2!G45+Year3!G45+Year4!G45+Year5!G45)&lt;=25000),G52-G48-G49-G50,IF(AND(G12="No",(Year1!G45+Year2!G45+Year3!G45+Year4!G45+Year5!G45)&gt;25000),G52-G45+SUM(G61:G67)-G48-G49-G50,IF((G12="Yes"),G52,)))</f>
        <v>0</v>
      </c>
      <c r="C55" s="35"/>
      <c r="D55" s="36"/>
      <c r="E55" s="36"/>
      <c r="F55" s="37"/>
      <c r="G55" s="25"/>
      <c r="H55" s="25"/>
      <c r="I55" s="25"/>
      <c r="J55" s="25"/>
      <c r="K55" s="25"/>
      <c r="L55" s="26"/>
    </row>
    <row r="56" spans="1:12" ht="15">
      <c r="A56" s="422" t="s">
        <v>32</v>
      </c>
      <c r="B56" s="455"/>
      <c r="C56" s="100"/>
      <c r="D56" s="263"/>
      <c r="E56" s="263"/>
      <c r="F56" s="264"/>
      <c r="G56" s="357">
        <f>G52+G54</f>
        <v>0</v>
      </c>
      <c r="H56" s="358"/>
      <c r="I56" s="368">
        <f>I52+I54</f>
        <v>0</v>
      </c>
      <c r="J56" s="358"/>
      <c r="K56" s="368">
        <f>K52+K54</f>
        <v>0</v>
      </c>
      <c r="L56" s="358"/>
    </row>
    <row r="57" spans="1:12">
      <c r="A57" s="28"/>
      <c r="B57" s="29"/>
      <c r="C57" s="145"/>
      <c r="D57" s="145"/>
      <c r="E57" s="145"/>
      <c r="F57" s="145"/>
      <c r="G57" s="145"/>
      <c r="H57" s="145"/>
      <c r="I57" s="145"/>
      <c r="J57" s="145"/>
      <c r="K57" s="145"/>
      <c r="L57" s="30"/>
    </row>
    <row r="58" spans="1:12">
      <c r="A58" s="28"/>
      <c r="B58" s="29"/>
      <c r="C58" s="145"/>
      <c r="D58" s="145"/>
      <c r="E58" s="145"/>
      <c r="F58" s="145"/>
      <c r="G58" s="145"/>
      <c r="H58" s="145"/>
      <c r="I58" s="145"/>
      <c r="J58" s="145"/>
      <c r="K58" s="145"/>
      <c r="L58" s="30"/>
    </row>
    <row r="59" spans="1:12">
      <c r="A59" s="462" t="s">
        <v>53</v>
      </c>
      <c r="B59" s="463"/>
      <c r="C59" s="32"/>
      <c r="D59" s="32"/>
      <c r="E59" s="32"/>
      <c r="F59" s="32"/>
      <c r="G59" s="32"/>
      <c r="H59" s="145"/>
      <c r="I59" s="145"/>
      <c r="J59" s="145"/>
      <c r="K59" s="145"/>
      <c r="L59" s="30"/>
    </row>
    <row r="60" spans="1:12">
      <c r="A60" s="70" t="s">
        <v>54</v>
      </c>
      <c r="B60" s="71"/>
      <c r="C60" s="72" t="s">
        <v>3</v>
      </c>
      <c r="D60" s="138"/>
      <c r="E60" s="138"/>
      <c r="F60" s="138"/>
      <c r="G60" s="52" t="s">
        <v>5</v>
      </c>
      <c r="H60" s="35"/>
      <c r="I60" s="36"/>
      <c r="J60" s="36"/>
      <c r="K60" s="36"/>
      <c r="L60" s="37"/>
    </row>
    <row r="61" spans="1:12">
      <c r="A61" s="416">
        <f>Year1!A61</f>
        <v>0</v>
      </c>
      <c r="B61" s="417"/>
      <c r="C61" s="146"/>
      <c r="D61" s="140"/>
      <c r="E61" s="141"/>
      <c r="F61" s="142"/>
      <c r="G61" s="137">
        <f>IF(AND(C61&gt;0,Year1!C61+Year2!C61+Year3!C61+Year4!C61+Year5!C61&gt;25000),(25000-(Year1!G61+Year2!G61+Year3!G61+Year4!G61)),C61)</f>
        <v>0</v>
      </c>
      <c r="H61" s="38"/>
      <c r="I61" s="39"/>
      <c r="J61" s="39"/>
      <c r="K61" s="39"/>
      <c r="L61" s="40"/>
    </row>
    <row r="62" spans="1:12">
      <c r="A62" s="416">
        <f>Year1!A62</f>
        <v>0</v>
      </c>
      <c r="B62" s="417"/>
      <c r="C62" s="146"/>
      <c r="D62" s="143"/>
      <c r="E62" s="139"/>
      <c r="F62" s="144"/>
      <c r="G62" s="137">
        <f>IF(AND(C62&gt;0,Year1!C62+Year2!C62+Year3!C62+Year4!C62+Year5!C62&gt;25000),(25000-(Year1!G62+Year2!G62+Year3!G62+Year4!G62)),C62)</f>
        <v>0</v>
      </c>
      <c r="H62" s="38"/>
      <c r="I62" s="39"/>
      <c r="J62" s="39"/>
      <c r="K62" s="39"/>
      <c r="L62" s="40"/>
    </row>
    <row r="63" spans="1:12">
      <c r="A63" s="416">
        <f>Year1!A63</f>
        <v>0</v>
      </c>
      <c r="B63" s="417"/>
      <c r="C63" s="146">
        <v>0</v>
      </c>
      <c r="D63" s="143"/>
      <c r="E63" s="139"/>
      <c r="F63" s="144"/>
      <c r="G63" s="137">
        <f>IF(AND(C63&gt;0,Year1!C63+Year2!C63+Year3!C63+Year4!C63+Year5!C63&gt;25000),(25000-(Year1!G63+Year2!G63+Year3!G63+Year4!G63)),C63)</f>
        <v>0</v>
      </c>
      <c r="H63" s="38"/>
      <c r="I63" s="39"/>
      <c r="J63" s="39"/>
      <c r="K63" s="39"/>
      <c r="L63" s="40"/>
    </row>
    <row r="64" spans="1:12">
      <c r="A64" s="460">
        <f>Year1!A64</f>
        <v>0</v>
      </c>
      <c r="B64" s="417"/>
      <c r="C64" s="146"/>
      <c r="D64" s="143"/>
      <c r="E64" s="139"/>
      <c r="F64" s="144"/>
      <c r="G64" s="137">
        <f>IF(AND(C64&gt;0,Year1!C64+Year2!C64+Year3!C64+Year4!C64+Year5!C64&gt;25000),(25000-(Year1!G64+Year2!G64+Year3!G64+Year4!G64)),C64)</f>
        <v>0</v>
      </c>
      <c r="H64" s="38"/>
      <c r="I64" s="39"/>
      <c r="J64" s="39"/>
      <c r="K64" s="39"/>
      <c r="L64" s="40"/>
    </row>
    <row r="65" spans="1:12">
      <c r="A65" s="416">
        <f>Year1!A65</f>
        <v>0</v>
      </c>
      <c r="B65" s="417"/>
      <c r="C65" s="99"/>
      <c r="D65" s="38"/>
      <c r="E65" s="39"/>
      <c r="F65" s="40"/>
      <c r="G65" s="137">
        <f>IF(AND(C65&gt;0,Year1!C65+Year2!C65+Year3!C65+Year4!C65+Year5!C65&gt;25000),(25000-(Year1!G65+Year2!G65+Year3!G65+Year4!G65)),C65)</f>
        <v>0</v>
      </c>
      <c r="H65" s="38"/>
      <c r="I65" s="39"/>
      <c r="J65" s="39"/>
      <c r="K65" s="39"/>
      <c r="L65" s="40"/>
    </row>
    <row r="66" spans="1:12">
      <c r="A66" s="416">
        <f>Year1!A66</f>
        <v>0</v>
      </c>
      <c r="B66" s="417"/>
      <c r="C66" s="99"/>
      <c r="D66" s="38"/>
      <c r="E66" s="39"/>
      <c r="F66" s="40"/>
      <c r="G66" s="137">
        <f>IF(AND(C66&gt;0,Year1!C66+Year2!C66+Year3!C66+Year4!C66+Year5!C66&gt;25000),(25000-(Year1!G66+Year2!G66+Year3!G66+Year4!G66)),C66)</f>
        <v>0</v>
      </c>
      <c r="H66" s="38"/>
      <c r="I66" s="39"/>
      <c r="J66" s="39"/>
      <c r="K66" s="39"/>
      <c r="L66" s="40"/>
    </row>
    <row r="67" spans="1:12">
      <c r="A67" s="416">
        <f>Year1!A67</f>
        <v>0</v>
      </c>
      <c r="B67" s="417"/>
      <c r="C67" s="99"/>
      <c r="D67" s="41"/>
      <c r="E67" s="42"/>
      <c r="F67" s="43"/>
      <c r="G67" s="137">
        <f>IF(AND(C67&gt;0,Year1!C67+Year2!C67+Year3!C67+Year4!C67+Year5!C67&gt;25000),(25000-(Year1!G67+Year2!G67+Year3!G67+Year4!G67)),C67)</f>
        <v>0</v>
      </c>
      <c r="H67" s="41"/>
      <c r="I67" s="42"/>
      <c r="J67" s="42"/>
      <c r="K67" s="42"/>
      <c r="L67" s="43"/>
    </row>
  </sheetData>
  <sheetProtection password="EF3D" sheet="1" objects="1" scenarios="1" selectLockedCells="1"/>
  <mergeCells count="149">
    <mergeCell ref="A56:B56"/>
    <mergeCell ref="G56:H56"/>
    <mergeCell ref="I56:J56"/>
    <mergeCell ref="K56:L56"/>
    <mergeCell ref="A51:B51"/>
    <mergeCell ref="C7:G7"/>
    <mergeCell ref="C8:G8"/>
    <mergeCell ref="C9:G9"/>
    <mergeCell ref="H7:J7"/>
    <mergeCell ref="H8:J8"/>
    <mergeCell ref="H9:J9"/>
    <mergeCell ref="K7:L7"/>
    <mergeCell ref="K8:L8"/>
    <mergeCell ref="K9:L9"/>
    <mergeCell ref="A52:B52"/>
    <mergeCell ref="G52:H52"/>
    <mergeCell ref="I52:J52"/>
    <mergeCell ref="K52:L52"/>
    <mergeCell ref="I48:J48"/>
    <mergeCell ref="A47:B47"/>
    <mergeCell ref="G47:H47"/>
    <mergeCell ref="I47:J47"/>
    <mergeCell ref="K47:L47"/>
    <mergeCell ref="C12:F12"/>
    <mergeCell ref="C13:F13"/>
    <mergeCell ref="A1:L3"/>
    <mergeCell ref="A54:B54"/>
    <mergeCell ref="G54:H54"/>
    <mergeCell ref="I54:J54"/>
    <mergeCell ref="K54:L54"/>
    <mergeCell ref="A49:B49"/>
    <mergeCell ref="G49:H49"/>
    <mergeCell ref="I49:J49"/>
    <mergeCell ref="K49:L49"/>
    <mergeCell ref="A50:B50"/>
    <mergeCell ref="G50:H50"/>
    <mergeCell ref="I50:J50"/>
    <mergeCell ref="K50:L50"/>
    <mergeCell ref="G51:H51"/>
    <mergeCell ref="I51:J51"/>
    <mergeCell ref="K51:L51"/>
    <mergeCell ref="A45:B45"/>
    <mergeCell ref="G45:H45"/>
    <mergeCell ref="I45:J45"/>
    <mergeCell ref="K45:L45"/>
    <mergeCell ref="K40:L40"/>
    <mergeCell ref="G41:H41"/>
    <mergeCell ref="I41:J41"/>
    <mergeCell ref="K41:L41"/>
    <mergeCell ref="A42:B42"/>
    <mergeCell ref="G42:H42"/>
    <mergeCell ref="I42:J42"/>
    <mergeCell ref="K42:L42"/>
    <mergeCell ref="I40:J40"/>
    <mergeCell ref="C40:C52"/>
    <mergeCell ref="G40:H40"/>
    <mergeCell ref="A48:B48"/>
    <mergeCell ref="K48:L48"/>
    <mergeCell ref="A44:B44"/>
    <mergeCell ref="A46:B46"/>
    <mergeCell ref="G46:H46"/>
    <mergeCell ref="G48:H48"/>
    <mergeCell ref="I46:J46"/>
    <mergeCell ref="K46:L46"/>
    <mergeCell ref="K43:L43"/>
    <mergeCell ref="A43:B43"/>
    <mergeCell ref="G43:H43"/>
    <mergeCell ref="I43:J43"/>
    <mergeCell ref="A40:B40"/>
    <mergeCell ref="A41:B41"/>
    <mergeCell ref="A39:B39"/>
    <mergeCell ref="G39:H39"/>
    <mergeCell ref="I39:J39"/>
    <mergeCell ref="K39:L39"/>
    <mergeCell ref="A34:B34"/>
    <mergeCell ref="G34:H34"/>
    <mergeCell ref="I34:J34"/>
    <mergeCell ref="K34:L34"/>
    <mergeCell ref="A35:B35"/>
    <mergeCell ref="G35:H35"/>
    <mergeCell ref="I35:J35"/>
    <mergeCell ref="K35:L35"/>
    <mergeCell ref="A36:B36"/>
    <mergeCell ref="A33:B33"/>
    <mergeCell ref="G33:H33"/>
    <mergeCell ref="I33:J33"/>
    <mergeCell ref="K33:L33"/>
    <mergeCell ref="A37:B37"/>
    <mergeCell ref="G37:H37"/>
    <mergeCell ref="I37:J37"/>
    <mergeCell ref="K37:L37"/>
    <mergeCell ref="A38:B38"/>
    <mergeCell ref="G38:H38"/>
    <mergeCell ref="I38:J38"/>
    <mergeCell ref="K38:L38"/>
    <mergeCell ref="G29:H29"/>
    <mergeCell ref="I29:J29"/>
    <mergeCell ref="K29:L29"/>
    <mergeCell ref="G30:H30"/>
    <mergeCell ref="I30:J30"/>
    <mergeCell ref="K30:L30"/>
    <mergeCell ref="A31:B31"/>
    <mergeCell ref="A32:B32"/>
    <mergeCell ref="G32:H32"/>
    <mergeCell ref="I32:J32"/>
    <mergeCell ref="K32:L32"/>
    <mergeCell ref="G26:H26"/>
    <mergeCell ref="I26:J26"/>
    <mergeCell ref="K26:L26"/>
    <mergeCell ref="G27:H27"/>
    <mergeCell ref="I27:J27"/>
    <mergeCell ref="K27:L27"/>
    <mergeCell ref="G28:H28"/>
    <mergeCell ref="I28:J28"/>
    <mergeCell ref="K28:L28"/>
    <mergeCell ref="I24:J24"/>
    <mergeCell ref="K24:L24"/>
    <mergeCell ref="D21:D22"/>
    <mergeCell ref="E21:E22"/>
    <mergeCell ref="F21:F22"/>
    <mergeCell ref="B21:B22"/>
    <mergeCell ref="C21:C22"/>
    <mergeCell ref="G25:H25"/>
    <mergeCell ref="I25:J25"/>
    <mergeCell ref="K25:L25"/>
    <mergeCell ref="N1:T3"/>
    <mergeCell ref="A66:B66"/>
    <mergeCell ref="A67:B67"/>
    <mergeCell ref="A63:B63"/>
    <mergeCell ref="A64:B64"/>
    <mergeCell ref="A65:B65"/>
    <mergeCell ref="A59:B59"/>
    <mergeCell ref="A61:B61"/>
    <mergeCell ref="A62:B62"/>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s>
  <conditionalFormatting sqref="K14">
    <cfRule type="cellIs" dxfId="6" priority="15" stopIfTrue="1" operator="greaterThan">
      <formula>0.05</formula>
    </cfRule>
  </conditionalFormatting>
  <conditionalFormatting sqref="C23:C30">
    <cfRule type="cellIs" dxfId="5" priority="14" operator="greaterThan">
      <formula>0.2</formula>
    </cfRule>
  </conditionalFormatting>
  <conditionalFormatting sqref="K52:L52">
    <cfRule type="expression" dxfId="4" priority="12">
      <formula>K52&gt;K54</formula>
    </cfRule>
  </conditionalFormatting>
  <conditionalFormatting sqref="I52:J52">
    <cfRule type="expression" dxfId="3" priority="10">
      <formula>I52&gt;I54</formula>
    </cfRule>
  </conditionalFormatting>
  <conditionalFormatting sqref="C54:F54">
    <cfRule type="expression" priority="5" stopIfTrue="1">
      <formula>"If(B13 = ""Off Campus"", 26%)"</formula>
    </cfRule>
  </conditionalFormatting>
  <conditionalFormatting sqref="C54:F54">
    <cfRule type="expression" priority="4" stopIfTrue="1">
      <formula>"If(B13 = ""Off Campus"", 26%)"</formula>
    </cfRule>
  </conditionalFormatting>
  <conditionalFormatting sqref="C54:F54">
    <cfRule type="expression" priority="3" stopIfTrue="1">
      <formula>"If(B13 = ""Off Campus"", 26%)"</formula>
    </cfRule>
  </conditionalFormatting>
  <conditionalFormatting sqref="G23:H30">
    <cfRule type="beginsWith" dxfId="2" priority="2" operator="beginsWith" text="months">
      <formula>LEFT(G23,LEN("months"))="months"</formula>
    </cfRule>
  </conditionalFormatting>
  <conditionalFormatting sqref="G32:H34">
    <cfRule type="beginsWith" dxfId="1" priority="1" operator="beginsWith" text="months">
      <formula>LEFT(G32,LEN("months"))="months"</formula>
    </cfRule>
  </conditionalFormatting>
  <dataValidations count="2">
    <dataValidation type="decimal" allowBlank="1" showInputMessage="1" showErrorMessage="1" errorTitle="Appointment Term" error="Appointment term cannot exceed 12" sqref="E23:E30 E32:E34">
      <formula1>1</formula1>
      <formula2>12</formula2>
    </dataValidation>
    <dataValidation type="decimal" allowBlank="1" showInputMessage="1" showErrorMessage="1" errorTitle="Months Requested" error="Months requested cannot exceed 12" sqref="F23:F30 F32:F34">
      <formula1>0.1</formula1>
      <formula2>12</formula2>
    </dataValidation>
  </dataValidations>
  <pageMargins left="0.7" right="0.7" top="0.3" bottom="0.3" header="0.3" footer="0.3"/>
  <pageSetup scale="58" orientation="portrait"/>
  <ignoredErrors>
    <ignoredError sqref="B12:B13 B15:B17 G12:G13 H23"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T66"/>
  <sheetViews>
    <sheetView showZeros="0" topLeftCell="A26" zoomScale="125" zoomScaleNormal="125" zoomScalePageLayoutView="125" workbookViewId="0">
      <selection activeCell="G48" sqref="G48:H48"/>
    </sheetView>
  </sheetViews>
  <sheetFormatPr defaultColWidth="8.7109375" defaultRowHeight="14.25"/>
  <cols>
    <col min="1" max="1" width="30.7109375" style="184" customWidth="1"/>
    <col min="2" max="2" width="15" style="184" customWidth="1"/>
    <col min="3" max="3" width="14.5703125" style="184" customWidth="1"/>
    <col min="4" max="4" width="11.85546875" style="184" customWidth="1"/>
    <col min="5" max="5" width="13.42578125" style="184" customWidth="1"/>
    <col min="6" max="7" width="12" style="184" customWidth="1"/>
    <col min="8" max="8" width="8.5703125" style="184" customWidth="1"/>
    <col min="9" max="9" width="8.7109375" style="184"/>
    <col min="10" max="10" width="10.28515625" style="184" customWidth="1"/>
    <col min="11" max="11" width="8.7109375" style="184"/>
    <col min="12" max="12" width="5.5703125" style="184" customWidth="1"/>
    <col min="13" max="13" width="5.5703125" style="181" customWidth="1"/>
    <col min="14" max="16384" width="8.7109375" style="181"/>
  </cols>
  <sheetData>
    <row r="1" spans="1:20" ht="12.75">
      <c r="A1" s="501" t="s">
        <v>154</v>
      </c>
      <c r="B1" s="502"/>
      <c r="C1" s="502"/>
      <c r="D1" s="502"/>
      <c r="E1" s="502"/>
      <c r="F1" s="502"/>
      <c r="G1" s="502"/>
      <c r="H1" s="502"/>
      <c r="I1" s="502"/>
      <c r="J1" s="502"/>
      <c r="K1" s="502"/>
      <c r="L1" s="503"/>
      <c r="N1" s="508" t="s">
        <v>55</v>
      </c>
      <c r="O1" s="509"/>
      <c r="P1" s="509"/>
      <c r="Q1" s="509"/>
      <c r="R1" s="509"/>
      <c r="S1" s="509"/>
      <c r="T1" s="510"/>
    </row>
    <row r="2" spans="1:20" ht="12.75">
      <c r="A2" s="504"/>
      <c r="B2" s="478"/>
      <c r="C2" s="478"/>
      <c r="D2" s="478"/>
      <c r="E2" s="478"/>
      <c r="F2" s="478"/>
      <c r="G2" s="478"/>
      <c r="H2" s="478"/>
      <c r="I2" s="478"/>
      <c r="J2" s="478"/>
      <c r="K2" s="478"/>
      <c r="L2" s="505"/>
      <c r="N2" s="511"/>
      <c r="O2" s="512"/>
      <c r="P2" s="512"/>
      <c r="Q2" s="512"/>
      <c r="R2" s="512"/>
      <c r="S2" s="512"/>
      <c r="T2" s="513"/>
    </row>
    <row r="3" spans="1:20" ht="13.5" thickBot="1">
      <c r="A3" s="506"/>
      <c r="B3" s="481"/>
      <c r="C3" s="481"/>
      <c r="D3" s="481"/>
      <c r="E3" s="481"/>
      <c r="F3" s="481"/>
      <c r="G3" s="481"/>
      <c r="H3" s="481"/>
      <c r="I3" s="481"/>
      <c r="J3" s="481"/>
      <c r="K3" s="481"/>
      <c r="L3" s="507"/>
      <c r="N3" s="514"/>
      <c r="O3" s="515"/>
      <c r="P3" s="515"/>
      <c r="Q3" s="515"/>
      <c r="R3" s="515"/>
      <c r="S3" s="515"/>
      <c r="T3" s="516"/>
    </row>
    <row r="4" spans="1:20">
      <c r="A4" s="210"/>
      <c r="B4" s="177"/>
      <c r="C4" s="177"/>
      <c r="D4" s="177"/>
      <c r="E4" s="177"/>
      <c r="F4" s="177"/>
      <c r="G4" s="177"/>
      <c r="H4" s="177"/>
      <c r="I4" s="177"/>
      <c r="J4" s="177"/>
      <c r="K4" s="177"/>
      <c r="L4" s="211"/>
    </row>
    <row r="5" spans="1:20" ht="15">
      <c r="A5" s="241" t="s">
        <v>1</v>
      </c>
      <c r="B5" s="429">
        <f>Year1!B5</f>
        <v>0</v>
      </c>
      <c r="C5" s="429"/>
      <c r="D5" s="429"/>
      <c r="E5" s="429"/>
      <c r="F5" s="429"/>
      <c r="G5" s="429"/>
      <c r="H5" s="429"/>
      <c r="I5" s="429"/>
      <c r="J5" s="429"/>
      <c r="K5" s="429"/>
      <c r="L5" s="430"/>
    </row>
    <row r="6" spans="1:20">
      <c r="A6" s="210"/>
      <c r="B6" s="177"/>
      <c r="C6" s="177"/>
      <c r="D6" s="177"/>
      <c r="E6" s="177"/>
      <c r="F6" s="177"/>
      <c r="G6" s="177"/>
      <c r="H6" s="177"/>
      <c r="I6" s="177"/>
      <c r="J6" s="177"/>
      <c r="K6" s="177"/>
      <c r="L6" s="211"/>
    </row>
    <row r="7" spans="1:20" ht="15">
      <c r="A7" s="241" t="s">
        <v>78</v>
      </c>
      <c r="B7" s="177"/>
      <c r="C7" s="456">
        <f>Year1!C7</f>
        <v>0</v>
      </c>
      <c r="D7" s="456"/>
      <c r="E7" s="456"/>
      <c r="F7" s="456"/>
      <c r="G7" s="456"/>
      <c r="H7" s="456" t="str">
        <f>Year1!H7</f>
        <v>Select Department</v>
      </c>
      <c r="I7" s="456"/>
      <c r="J7" s="456"/>
      <c r="K7" s="403">
        <f>Year1!K7</f>
        <v>0</v>
      </c>
      <c r="L7" s="403"/>
    </row>
    <row r="8" spans="1:20" ht="15">
      <c r="A8" s="241"/>
      <c r="B8" s="177"/>
      <c r="C8" s="456">
        <f>Year1!C8</f>
        <v>0</v>
      </c>
      <c r="D8" s="456"/>
      <c r="E8" s="456"/>
      <c r="F8" s="456"/>
      <c r="G8" s="456"/>
      <c r="H8" s="456">
        <f>Year1!H8</f>
        <v>0</v>
      </c>
      <c r="I8" s="456"/>
      <c r="J8" s="456"/>
      <c r="K8" s="403">
        <f>Year1!K8</f>
        <v>0</v>
      </c>
      <c r="L8" s="403"/>
    </row>
    <row r="9" spans="1:20" ht="15">
      <c r="A9" s="241"/>
      <c r="B9" s="177"/>
      <c r="C9" s="456">
        <f>Year1!C9</f>
        <v>0</v>
      </c>
      <c r="D9" s="456"/>
      <c r="E9" s="456"/>
      <c r="F9" s="456"/>
      <c r="G9" s="456"/>
      <c r="H9" s="456">
        <f>Year1!H9</f>
        <v>0</v>
      </c>
      <c r="I9" s="456"/>
      <c r="J9" s="456"/>
      <c r="K9" s="403">
        <f>Year1!K9</f>
        <v>0</v>
      </c>
      <c r="L9" s="403"/>
    </row>
    <row r="10" spans="1:20" ht="15">
      <c r="A10" s="241"/>
      <c r="B10" s="177"/>
      <c r="C10" s="177"/>
      <c r="D10" s="177"/>
      <c r="E10" s="177"/>
      <c r="F10" s="177"/>
      <c r="G10" s="177"/>
      <c r="H10" s="177"/>
      <c r="I10" s="177"/>
      <c r="J10" s="177"/>
      <c r="K10" s="177"/>
      <c r="L10" s="211"/>
    </row>
    <row r="11" spans="1:20">
      <c r="A11" s="232" t="s">
        <v>41</v>
      </c>
      <c r="B11" s="132">
        <f>IF(Year1!J13&lt;2,1,Year1!J13)</f>
        <v>1</v>
      </c>
      <c r="C11" s="165"/>
      <c r="D11" s="164"/>
      <c r="E11" s="177"/>
      <c r="F11" s="177"/>
      <c r="G11" s="177"/>
      <c r="H11" s="177"/>
      <c r="I11" s="177"/>
      <c r="J11" s="177"/>
      <c r="K11" s="177"/>
      <c r="L11" s="211"/>
    </row>
    <row r="12" spans="1:20">
      <c r="A12" s="232" t="s">
        <v>44</v>
      </c>
      <c r="B12" s="153" t="str">
        <f>Year1!B12</f>
        <v>Select</v>
      </c>
      <c r="C12" s="526" t="s">
        <v>46</v>
      </c>
      <c r="D12" s="518"/>
      <c r="E12" s="518"/>
      <c r="F12" s="527"/>
      <c r="G12" s="153" t="str">
        <f>Year1!G12</f>
        <v>Select</v>
      </c>
      <c r="H12" s="182"/>
      <c r="I12" s="182"/>
      <c r="J12" s="517"/>
      <c r="K12" s="517"/>
      <c r="L12" s="211"/>
    </row>
    <row r="13" spans="1:20">
      <c r="A13" s="232" t="s">
        <v>45</v>
      </c>
      <c r="B13" s="153" t="str">
        <f>Year1!B13</f>
        <v>Select</v>
      </c>
      <c r="C13" s="526" t="s">
        <v>40</v>
      </c>
      <c r="D13" s="518"/>
      <c r="E13" s="518"/>
      <c r="F13" s="527"/>
      <c r="G13" s="180">
        <f>Year1!G13</f>
        <v>0</v>
      </c>
      <c r="H13" s="182"/>
      <c r="I13" s="177"/>
      <c r="J13" s="177"/>
      <c r="K13" s="177"/>
      <c r="L13" s="211"/>
    </row>
    <row r="14" spans="1:20">
      <c r="A14" s="210"/>
      <c r="B14" s="177"/>
      <c r="C14" s="517"/>
      <c r="D14" s="517"/>
      <c r="E14" s="517"/>
      <c r="F14" s="517"/>
      <c r="G14" s="517"/>
      <c r="H14" s="182"/>
      <c r="I14" s="518"/>
      <c r="J14" s="518"/>
      <c r="K14" s="183"/>
      <c r="L14" s="211"/>
    </row>
    <row r="15" spans="1:20">
      <c r="A15" s="232" t="s">
        <v>94</v>
      </c>
      <c r="B15" s="153" t="str">
        <f>Year1!B15</f>
        <v>Select</v>
      </c>
      <c r="C15" s="177"/>
      <c r="D15" s="177"/>
      <c r="E15" s="177"/>
      <c r="F15" s="177"/>
      <c r="G15" s="177"/>
      <c r="H15" s="177"/>
      <c r="I15" s="177"/>
      <c r="J15" s="177"/>
      <c r="K15" s="177"/>
      <c r="L15" s="211"/>
    </row>
    <row r="16" spans="1:20">
      <c r="A16" s="232" t="s">
        <v>95</v>
      </c>
      <c r="B16" s="50">
        <f>Year1!B16</f>
        <v>0</v>
      </c>
      <c r="C16" s="232" t="s">
        <v>50</v>
      </c>
      <c r="D16" s="233">
        <f>IF(G55+I55+K55 &lt;&gt; 0,(I55+K55)/(G55+I55+K55),0)</f>
        <v>0</v>
      </c>
      <c r="E16" s="182"/>
      <c r="F16" s="182"/>
      <c r="G16" s="177"/>
      <c r="H16" s="177"/>
      <c r="I16" s="177"/>
      <c r="J16" s="177"/>
      <c r="K16" s="177"/>
      <c r="L16" s="211"/>
    </row>
    <row r="17" spans="1:12">
      <c r="A17" s="232" t="s">
        <v>43</v>
      </c>
      <c r="B17" s="51">
        <f>Year1!B17</f>
        <v>0</v>
      </c>
      <c r="C17" s="232" t="s">
        <v>51</v>
      </c>
      <c r="D17" s="235">
        <f>I55+K55</f>
        <v>0</v>
      </c>
      <c r="E17" s="182"/>
      <c r="F17" s="182"/>
      <c r="G17" s="177"/>
      <c r="H17" s="177"/>
      <c r="I17" s="177"/>
      <c r="J17" s="177"/>
      <c r="K17" s="177"/>
      <c r="L17" s="211"/>
    </row>
    <row r="18" spans="1:12">
      <c r="A18" s="252"/>
      <c r="B18" s="253"/>
      <c r="C18" s="213"/>
      <c r="D18" s="213"/>
      <c r="E18" s="213"/>
      <c r="F18" s="213"/>
      <c r="G18" s="213"/>
      <c r="H18" s="213"/>
      <c r="I18" s="213"/>
      <c r="J18" s="213"/>
      <c r="K18" s="213"/>
      <c r="L18" s="214"/>
    </row>
    <row r="19" spans="1:12">
      <c r="A19" s="254"/>
      <c r="B19" s="230"/>
      <c r="C19" s="230"/>
      <c r="D19" s="230"/>
      <c r="E19" s="230"/>
      <c r="F19" s="230"/>
      <c r="G19" s="230"/>
      <c r="H19" s="230"/>
      <c r="I19" s="230"/>
      <c r="J19" s="230"/>
      <c r="K19" s="230"/>
      <c r="L19" s="255"/>
    </row>
    <row r="20" spans="1:12">
      <c r="A20" s="254"/>
      <c r="B20" s="230"/>
      <c r="C20" s="230"/>
      <c r="D20" s="230"/>
      <c r="E20" s="230"/>
      <c r="F20" s="230"/>
      <c r="G20" s="519" t="s">
        <v>2</v>
      </c>
      <c r="H20" s="520"/>
      <c r="I20" s="520" t="s">
        <v>4</v>
      </c>
      <c r="J20" s="520"/>
      <c r="K20" s="520" t="s">
        <v>0</v>
      </c>
      <c r="L20" s="521"/>
    </row>
    <row r="21" spans="1:12" ht="29.25" customHeight="1">
      <c r="A21" s="522" t="s">
        <v>6</v>
      </c>
      <c r="B21" s="523"/>
      <c r="C21" s="185" t="s">
        <v>7</v>
      </c>
      <c r="D21" s="186" t="s">
        <v>97</v>
      </c>
      <c r="E21" s="186" t="s">
        <v>96</v>
      </c>
      <c r="F21" s="186" t="s">
        <v>98</v>
      </c>
      <c r="G21" s="187"/>
      <c r="H21" s="188"/>
      <c r="I21" s="524"/>
      <c r="J21" s="524"/>
      <c r="K21" s="524"/>
      <c r="L21" s="525"/>
    </row>
    <row r="22" spans="1:12">
      <c r="A22" s="528" t="s">
        <v>33</v>
      </c>
      <c r="B22" s="529"/>
      <c r="C22" s="189"/>
      <c r="D22" s="190"/>
      <c r="E22" s="190"/>
      <c r="F22" s="190"/>
      <c r="G22" s="191"/>
      <c r="H22" s="192"/>
      <c r="I22" s="192"/>
      <c r="J22" s="192"/>
      <c r="K22" s="192"/>
      <c r="L22" s="193"/>
    </row>
    <row r="23" spans="1:12">
      <c r="A23" s="416">
        <f>Year1!A23</f>
        <v>0</v>
      </c>
      <c r="B23" s="530"/>
      <c r="C23" s="194"/>
      <c r="D23" s="195"/>
      <c r="E23" s="195"/>
      <c r="F23" s="196"/>
      <c r="G23" s="531">
        <f>IFERROR(Year1!G23+Year2!G23+Year3!G23+Year4!G23+Year5!G23,0)</f>
        <v>0</v>
      </c>
      <c r="H23" s="532"/>
      <c r="I23" s="533">
        <f>Year1!I23+Year2!I23+Year3!I23+Year4!I23+Year5!I23</f>
        <v>0</v>
      </c>
      <c r="J23" s="532"/>
      <c r="K23" s="533">
        <f>Year1!K23+Year2!K23+Year3!K23+Year4!K23+Year5!K23</f>
        <v>0</v>
      </c>
      <c r="L23" s="532"/>
    </row>
    <row r="24" spans="1:12">
      <c r="A24" s="416">
        <f>Year1!A24</f>
        <v>0</v>
      </c>
      <c r="B24" s="530"/>
      <c r="C24" s="197"/>
      <c r="D24" s="183"/>
      <c r="E24" s="183"/>
      <c r="F24" s="198"/>
      <c r="G24" s="357">
        <f>Year1!G24+Year2!G24+Year3!G24+Year4!G24+Year5!G24</f>
        <v>0</v>
      </c>
      <c r="H24" s="358"/>
      <c r="I24" s="368">
        <f>Year1!I24+Year2!I24+Year3!I24+Year4!I24+Year5!I24</f>
        <v>0</v>
      </c>
      <c r="J24" s="358"/>
      <c r="K24" s="368">
        <f>Year1!K24+Year2!K24+Year3!K24+Year4!K24+Year5!K24</f>
        <v>0</v>
      </c>
      <c r="L24" s="358"/>
    </row>
    <row r="25" spans="1:12">
      <c r="A25" s="416">
        <f>Year1!A25</f>
        <v>0</v>
      </c>
      <c r="B25" s="530"/>
      <c r="C25" s="197"/>
      <c r="D25" s="183"/>
      <c r="E25" s="183"/>
      <c r="F25" s="198"/>
      <c r="G25" s="357">
        <f>Year1!G25+Year2!G25+Year3!G25+Year4!G25+Year5!G25</f>
        <v>0</v>
      </c>
      <c r="H25" s="358"/>
      <c r="I25" s="368">
        <f>Year1!I25+Year2!I25+Year3!I25+Year4!I25+Year5!I25</f>
        <v>0</v>
      </c>
      <c r="J25" s="358"/>
      <c r="K25" s="368">
        <f>Year1!K25+Year2!K25+Year3!K25+Year4!K25+Year5!K25</f>
        <v>0</v>
      </c>
      <c r="L25" s="358"/>
    </row>
    <row r="26" spans="1:12">
      <c r="A26" s="416">
        <f>Year1!A26</f>
        <v>0</v>
      </c>
      <c r="B26" s="530"/>
      <c r="C26" s="197"/>
      <c r="D26" s="183"/>
      <c r="E26" s="183"/>
      <c r="F26" s="198"/>
      <c r="G26" s="357">
        <f>Year1!G26+Year2!G26+Year3!G26+Year4!G26+Year5!G26</f>
        <v>0</v>
      </c>
      <c r="H26" s="358"/>
      <c r="I26" s="368">
        <f>Year1!I26+Year2!I26+Year3!I26+Year4!I26+Year5!I26</f>
        <v>0</v>
      </c>
      <c r="J26" s="358"/>
      <c r="K26" s="368">
        <f>Year1!K26+Year2!K26+Year3!K26+Year4!K26+Year5!K26</f>
        <v>0</v>
      </c>
      <c r="L26" s="358"/>
    </row>
    <row r="27" spans="1:12">
      <c r="A27" s="416">
        <f>Year1!A27</f>
        <v>0</v>
      </c>
      <c r="B27" s="530"/>
      <c r="C27" s="197"/>
      <c r="D27" s="183"/>
      <c r="E27" s="183"/>
      <c r="F27" s="198"/>
      <c r="G27" s="357">
        <f>Year1!G27+Year2!G27+Year3!G27+Year4!G27+Year5!G27</f>
        <v>0</v>
      </c>
      <c r="H27" s="358"/>
      <c r="I27" s="368">
        <f>Year1!I27+Year2!I27+Year3!I27+Year4!I27+Year5!I27</f>
        <v>0</v>
      </c>
      <c r="J27" s="358"/>
      <c r="K27" s="368">
        <f>Year1!K27+Year2!K27+Year3!K27+Year4!K27+Year5!K27</f>
        <v>0</v>
      </c>
      <c r="L27" s="358"/>
    </row>
    <row r="28" spans="1:12">
      <c r="A28" s="416">
        <f>Year1!A28</f>
        <v>0</v>
      </c>
      <c r="B28" s="530"/>
      <c r="C28" s="197"/>
      <c r="D28" s="183"/>
      <c r="E28" s="183"/>
      <c r="F28" s="198"/>
      <c r="G28" s="357">
        <f>Year1!G28+Year2!G28+Year3!G28+Year4!G28+Year5!G28</f>
        <v>0</v>
      </c>
      <c r="H28" s="358"/>
      <c r="I28" s="368">
        <f>Year1!I28+Year2!I28+Year3!I28+Year4!I28+Year5!I28</f>
        <v>0</v>
      </c>
      <c r="J28" s="358"/>
      <c r="K28" s="368">
        <f>Year1!K28+Year2!K28+Year3!K28+Year4!K28+Year5!K28</f>
        <v>0</v>
      </c>
      <c r="L28" s="358"/>
    </row>
    <row r="29" spans="1:12">
      <c r="A29" s="416">
        <f>Year1!A29</f>
        <v>0</v>
      </c>
      <c r="B29" s="530"/>
      <c r="C29" s="197"/>
      <c r="D29" s="183"/>
      <c r="E29" s="183"/>
      <c r="F29" s="198"/>
      <c r="G29" s="357">
        <f>Year1!G29+Year2!G29+Year3!G29+Year4!G29+Year5!G29</f>
        <v>0</v>
      </c>
      <c r="H29" s="358"/>
      <c r="I29" s="368">
        <f>Year1!I29+Year2!I29+Year3!I29+Year4!I29+Year5!I29</f>
        <v>0</v>
      </c>
      <c r="J29" s="358"/>
      <c r="K29" s="368">
        <f>Year1!K29+Year2!K29+Year3!K29+Year4!K29+Year5!K29</f>
        <v>0</v>
      </c>
      <c r="L29" s="358"/>
    </row>
    <row r="30" spans="1:12">
      <c r="A30" s="416">
        <f>Year1!A30</f>
        <v>0</v>
      </c>
      <c r="B30" s="530"/>
      <c r="C30" s="199"/>
      <c r="D30" s="200"/>
      <c r="E30" s="200"/>
      <c r="F30" s="201"/>
      <c r="G30" s="357">
        <f>Year1!G30+Year2!G30+Year3!G30+Year4!G30+Year5!G30</f>
        <v>0</v>
      </c>
      <c r="H30" s="358"/>
      <c r="I30" s="368">
        <f>Year1!I30+Year2!I30+Year3!I30+Year4!I30+Year5!I30</f>
        <v>0</v>
      </c>
      <c r="J30" s="358"/>
      <c r="K30" s="368">
        <f>Year1!K30+Year2!K30+Year3!K30+Year4!K30+Year5!K30</f>
        <v>0</v>
      </c>
      <c r="L30" s="358"/>
    </row>
    <row r="31" spans="1:12">
      <c r="A31" s="534"/>
      <c r="B31" s="535"/>
      <c r="C31" s="202" t="s">
        <v>12</v>
      </c>
      <c r="D31" s="203"/>
      <c r="E31" s="203"/>
      <c r="F31" s="203"/>
      <c r="G31" s="204"/>
      <c r="H31" s="205"/>
      <c r="I31" s="205"/>
      <c r="J31" s="205"/>
      <c r="K31" s="205"/>
      <c r="L31" s="206"/>
    </row>
    <row r="32" spans="1:12">
      <c r="A32" s="536" t="s">
        <v>9</v>
      </c>
      <c r="B32" s="537"/>
      <c r="C32" s="207"/>
      <c r="D32" s="208"/>
      <c r="E32" s="208"/>
      <c r="F32" s="209"/>
      <c r="G32" s="357">
        <f>Year1!G32+Year2!G32+Year3!G32+Year4!G32+Year5!G32</f>
        <v>0</v>
      </c>
      <c r="H32" s="358"/>
      <c r="I32" s="368">
        <f>Year1!I32+Year2!I32+Year3!I32+Year4!I32+Year5!I32</f>
        <v>0</v>
      </c>
      <c r="J32" s="358"/>
      <c r="K32" s="368">
        <f>Year1!K32+Year2!K32+Year3!K32+Year4!K32+Year5!K32</f>
        <v>0</v>
      </c>
      <c r="L32" s="358"/>
    </row>
    <row r="33" spans="1:12">
      <c r="A33" s="538" t="s">
        <v>10</v>
      </c>
      <c r="B33" s="539"/>
      <c r="C33" s="210"/>
      <c r="D33" s="177"/>
      <c r="E33" s="177"/>
      <c r="F33" s="211"/>
      <c r="G33" s="357">
        <f>Year1!G33+Year2!G33+Year3!G33+Year4!G33+Year5!G33</f>
        <v>0</v>
      </c>
      <c r="H33" s="358"/>
      <c r="I33" s="368">
        <f>Year1!I33+Year2!I33+Year3!I33+Year4!I33+Year5!I33</f>
        <v>0</v>
      </c>
      <c r="J33" s="358"/>
      <c r="K33" s="368">
        <f>Year1!K33+Year2!K33+Year3!K33+Year4!K33+Year5!K33</f>
        <v>0</v>
      </c>
      <c r="L33" s="358"/>
    </row>
    <row r="34" spans="1:12">
      <c r="A34" s="538" t="s">
        <v>11</v>
      </c>
      <c r="B34" s="539"/>
      <c r="C34" s="210"/>
      <c r="D34" s="177"/>
      <c r="E34" s="177"/>
      <c r="F34" s="211"/>
      <c r="G34" s="357">
        <f>Year1!G34+Year2!G34+Year3!G34+Year4!G34+Year5!G34</f>
        <v>0</v>
      </c>
      <c r="H34" s="358"/>
      <c r="I34" s="368">
        <f>Year1!I34+Year2!I34+Year3!I34+Year4!I34+Year5!I34</f>
        <v>0</v>
      </c>
      <c r="J34" s="358"/>
      <c r="K34" s="368">
        <f>Year1!K34+Year2!K34+Year3!K34+Year4!K34+Year5!K34</f>
        <v>0</v>
      </c>
      <c r="L34" s="358"/>
    </row>
    <row r="35" spans="1:12" ht="15">
      <c r="A35" s="540" t="s">
        <v>13</v>
      </c>
      <c r="B35" s="541"/>
      <c r="C35" s="212"/>
      <c r="D35" s="213"/>
      <c r="E35" s="213"/>
      <c r="F35" s="214"/>
      <c r="G35" s="357">
        <f>SUM(G23:H34)</f>
        <v>0</v>
      </c>
      <c r="H35" s="358"/>
      <c r="I35" s="368">
        <f>SUM(I23:J34)</f>
        <v>0</v>
      </c>
      <c r="J35" s="358"/>
      <c r="K35" s="368">
        <f>SUM(K23:L34)</f>
        <v>0</v>
      </c>
      <c r="L35" s="358"/>
    </row>
    <row r="36" spans="1:12" ht="15">
      <c r="A36" s="540" t="s">
        <v>14</v>
      </c>
      <c r="B36" s="542"/>
      <c r="C36" s="215" t="s">
        <v>15</v>
      </c>
      <c r="D36" s="203"/>
      <c r="E36" s="203"/>
      <c r="F36" s="203"/>
      <c r="G36" s="156"/>
      <c r="H36" s="154"/>
      <c r="I36" s="154"/>
      <c r="J36" s="154"/>
      <c r="K36" s="154"/>
      <c r="L36" s="155"/>
    </row>
    <row r="37" spans="1:12">
      <c r="A37" s="543" t="s">
        <v>8</v>
      </c>
      <c r="B37" s="544"/>
      <c r="C37" s="178">
        <v>0.23499999999999999</v>
      </c>
      <c r="D37" s="216"/>
      <c r="E37" s="217"/>
      <c r="F37" s="218"/>
      <c r="G37" s="357">
        <f>SUM(G23:H32)*C37</f>
        <v>0</v>
      </c>
      <c r="H37" s="358"/>
      <c r="I37" s="368">
        <f>SUM(I23:J32)*C37</f>
        <v>0</v>
      </c>
      <c r="J37" s="358"/>
      <c r="K37" s="368">
        <f>SUM(K23:L32)*C37</f>
        <v>0</v>
      </c>
      <c r="L37" s="358"/>
    </row>
    <row r="38" spans="1:12">
      <c r="A38" s="543" t="s">
        <v>10</v>
      </c>
      <c r="B38" s="544"/>
      <c r="C38" s="178">
        <v>0.06</v>
      </c>
      <c r="D38" s="219"/>
      <c r="E38" s="220"/>
      <c r="F38" s="221"/>
      <c r="G38" s="357">
        <f>G33*C38</f>
        <v>0</v>
      </c>
      <c r="H38" s="358"/>
      <c r="I38" s="368">
        <f>I33*C38</f>
        <v>0</v>
      </c>
      <c r="J38" s="358"/>
      <c r="K38" s="368">
        <f>K33*C38</f>
        <v>0</v>
      </c>
      <c r="L38" s="358"/>
    </row>
    <row r="39" spans="1:12">
      <c r="A39" s="543" t="s">
        <v>11</v>
      </c>
      <c r="B39" s="544"/>
      <c r="C39" s="178">
        <v>0.02</v>
      </c>
      <c r="D39" s="222"/>
      <c r="E39" s="223"/>
      <c r="F39" s="224"/>
      <c r="G39" s="357">
        <f>G34*C39</f>
        <v>0</v>
      </c>
      <c r="H39" s="358"/>
      <c r="I39" s="368">
        <f>I34*C39</f>
        <v>0</v>
      </c>
      <c r="J39" s="358"/>
      <c r="K39" s="368">
        <f>K34*C39</f>
        <v>0</v>
      </c>
      <c r="L39" s="358"/>
    </row>
    <row r="40" spans="1:12" ht="15">
      <c r="A40" s="522" t="s">
        <v>16</v>
      </c>
      <c r="B40" s="523"/>
      <c r="C40" s="545"/>
      <c r="D40" s="177"/>
      <c r="E40" s="177"/>
      <c r="F40" s="177"/>
      <c r="G40" s="368">
        <f>SUM(G35:H39)</f>
        <v>0</v>
      </c>
      <c r="H40" s="358"/>
      <c r="I40" s="368">
        <f>SUM(I35:J39)</f>
        <v>0</v>
      </c>
      <c r="J40" s="358"/>
      <c r="K40" s="368">
        <f>SUM(K35:L39)</f>
        <v>0</v>
      </c>
      <c r="L40" s="358"/>
    </row>
    <row r="41" spans="1:12" ht="15">
      <c r="A41" s="522" t="s">
        <v>17</v>
      </c>
      <c r="B41" s="523"/>
      <c r="C41" s="546"/>
      <c r="D41" s="177"/>
      <c r="E41" s="177"/>
      <c r="F41" s="177"/>
      <c r="G41" s="368">
        <f>Year1!G41+Year2!G41+Year3!G41+Year4!G41+Year5!G41</f>
        <v>0</v>
      </c>
      <c r="H41" s="358"/>
      <c r="I41" s="368">
        <f>Year1!I41+Year2!I41+Year3!I41+Year4!I41+Year5!I41</f>
        <v>0</v>
      </c>
      <c r="J41" s="358"/>
      <c r="K41" s="368">
        <f>Year1!K41+Year2!K41+Year3!K41+Year4!K41+Year5!K41</f>
        <v>0</v>
      </c>
      <c r="L41" s="358"/>
    </row>
    <row r="42" spans="1:12" ht="15">
      <c r="A42" s="522" t="s">
        <v>18</v>
      </c>
      <c r="B42" s="523"/>
      <c r="C42" s="546"/>
      <c r="D42" s="177"/>
      <c r="E42" s="177"/>
      <c r="F42" s="177"/>
      <c r="G42" s="368">
        <f>Year1!G42+Year2!G42+Year3!G42+Year4!G42+Year5!G42</f>
        <v>0</v>
      </c>
      <c r="H42" s="358"/>
      <c r="I42" s="368">
        <f>Year1!I42+Year2!I42+Year3!I42+Year4!I42+Year5!I42</f>
        <v>0</v>
      </c>
      <c r="J42" s="358"/>
      <c r="K42" s="368">
        <f>Year1!K42+Year2!K42+Year3!K42+Year4!K42+Year5!K42</f>
        <v>0</v>
      </c>
      <c r="L42" s="358"/>
    </row>
    <row r="43" spans="1:12" ht="15">
      <c r="A43" s="522" t="s">
        <v>19</v>
      </c>
      <c r="B43" s="523"/>
      <c r="C43" s="546"/>
      <c r="D43" s="177"/>
      <c r="E43" s="177"/>
      <c r="F43" s="177"/>
      <c r="G43" s="368">
        <f>Year1!G43+Year2!G43+Year3!G43+Year4!G43+Year5!G43</f>
        <v>0</v>
      </c>
      <c r="H43" s="358"/>
      <c r="I43" s="368">
        <f>Year1!I43+Year2!I43+Year3!I43+Year4!I43+Year5!I43</f>
        <v>0</v>
      </c>
      <c r="J43" s="358"/>
      <c r="K43" s="368">
        <f>Year1!K43+Year2!K43+Year3!K43+Year4!K43+Year5!K43</f>
        <v>0</v>
      </c>
      <c r="L43" s="358"/>
    </row>
    <row r="44" spans="1:12" ht="15">
      <c r="A44" s="522" t="s">
        <v>20</v>
      </c>
      <c r="B44" s="523"/>
      <c r="C44" s="546"/>
      <c r="D44" s="177"/>
      <c r="E44" s="177"/>
      <c r="F44" s="177"/>
      <c r="G44" s="156"/>
      <c r="H44" s="154"/>
      <c r="I44" s="154"/>
      <c r="J44" s="154"/>
      <c r="K44" s="154"/>
      <c r="L44" s="155"/>
    </row>
    <row r="45" spans="1:12">
      <c r="A45" s="543" t="s">
        <v>21</v>
      </c>
      <c r="B45" s="544"/>
      <c r="C45" s="546"/>
      <c r="D45" s="177"/>
      <c r="E45" s="177"/>
      <c r="F45" s="177"/>
      <c r="G45" s="368">
        <f>Year1!G45+Year2!G45+Year3!G45+Year4!G45+Year5!G45</f>
        <v>0</v>
      </c>
      <c r="H45" s="358"/>
      <c r="I45" s="368">
        <f>Year1!I45+Year2!I45+Year3!I45+Year4!I45+Year5!I45</f>
        <v>0</v>
      </c>
      <c r="J45" s="358"/>
      <c r="K45" s="368">
        <f>Year1!K45+Year2!K45+Year3!K45+Year4!K45+Year5!K45</f>
        <v>0</v>
      </c>
      <c r="L45" s="358"/>
    </row>
    <row r="46" spans="1:12">
      <c r="A46" s="543" t="s">
        <v>22</v>
      </c>
      <c r="B46" s="544"/>
      <c r="C46" s="546"/>
      <c r="D46" s="177"/>
      <c r="E46" s="177"/>
      <c r="F46" s="177"/>
      <c r="G46" s="368">
        <f>Year1!G46+Year2!G46+Year3!G46+Year4!G46+Year5!G46</f>
        <v>0</v>
      </c>
      <c r="H46" s="358"/>
      <c r="I46" s="368">
        <f>Year1!I46+Year2!I46+Year3!I46+Year4!I46+Year5!I46</f>
        <v>0</v>
      </c>
      <c r="J46" s="358"/>
      <c r="K46" s="368">
        <f>Year1!K46+Year2!K46+Year3!K46+Year4!K46+Year5!K46</f>
        <v>0</v>
      </c>
      <c r="L46" s="358"/>
    </row>
    <row r="47" spans="1:12">
      <c r="A47" s="543" t="s">
        <v>23</v>
      </c>
      <c r="B47" s="544"/>
      <c r="C47" s="546"/>
      <c r="D47" s="177"/>
      <c r="E47" s="177"/>
      <c r="F47" s="177"/>
      <c r="G47" s="368">
        <f>Year1!G47+Year2!G47+Year3!G47+Year4!G47+Year5!G47</f>
        <v>0</v>
      </c>
      <c r="H47" s="358"/>
      <c r="I47" s="368">
        <f>Year1!I47+Year2!I47+Year3!I47+Year4!I47+Year5!I47</f>
        <v>0</v>
      </c>
      <c r="J47" s="358"/>
      <c r="K47" s="368">
        <f>Year1!K47+Year2!K47+Year3!K47+Year4!K47+Year5!K47</f>
        <v>0</v>
      </c>
      <c r="L47" s="358"/>
    </row>
    <row r="48" spans="1:12" ht="15">
      <c r="A48" s="522" t="s">
        <v>24</v>
      </c>
      <c r="B48" s="523"/>
      <c r="C48" s="546"/>
      <c r="D48" s="177"/>
      <c r="E48" s="177"/>
      <c r="F48" s="177"/>
      <c r="G48" s="368">
        <f>Year1!G48+Year2!G48+Year3!G48+Year4!G48+Year5!G48</f>
        <v>0</v>
      </c>
      <c r="H48" s="358"/>
      <c r="I48" s="368">
        <f>Year1!I48+Year2!I48+Year3!I48+Year4!I48+Year5!I48</f>
        <v>0</v>
      </c>
      <c r="J48" s="358"/>
      <c r="K48" s="368">
        <f>Year1!K48+Year2!K48+Year3!K48+Year4!K48+Year5!K48</f>
        <v>0</v>
      </c>
      <c r="L48" s="358"/>
    </row>
    <row r="49" spans="1:12" ht="15">
      <c r="A49" s="522" t="s">
        <v>25</v>
      </c>
      <c r="B49" s="529"/>
      <c r="C49" s="546"/>
      <c r="D49" s="177"/>
      <c r="E49" s="177"/>
      <c r="F49" s="177"/>
      <c r="G49" s="368">
        <f>Year1!G49+Year2!G49+Year3!G49+Year4!G49+Year5!G49</f>
        <v>0</v>
      </c>
      <c r="H49" s="358"/>
      <c r="I49" s="368">
        <f>Year1!I49+Year2!I49+Year3!I49+Year4!I49+Year5!I49</f>
        <v>0</v>
      </c>
      <c r="J49" s="358"/>
      <c r="K49" s="368">
        <f>Year1!K49+Year2!K49+Year3!K49+Year4!K49+Year5!K49</f>
        <v>0</v>
      </c>
      <c r="L49" s="358"/>
    </row>
    <row r="50" spans="1:12" ht="15">
      <c r="A50" s="522" t="s">
        <v>26</v>
      </c>
      <c r="B50" s="523"/>
      <c r="C50" s="546"/>
      <c r="D50" s="177"/>
      <c r="E50" s="177"/>
      <c r="F50" s="177"/>
      <c r="G50" s="368">
        <f>Year1!G50+Year2!G50+Year3!G50+Year4!G50+Year5!G50</f>
        <v>0</v>
      </c>
      <c r="H50" s="358"/>
      <c r="I50" s="368">
        <f>Year1!I50+Year2!I50+Year3!I50+Year4!I50+Year5!I50</f>
        <v>0</v>
      </c>
      <c r="J50" s="358"/>
      <c r="K50" s="368">
        <f>Year1!K50+Year2!K50+Year3!K50+Year4!K50+Year5!K50</f>
        <v>0</v>
      </c>
      <c r="L50" s="358"/>
    </row>
    <row r="51" spans="1:12" ht="15">
      <c r="A51" s="522" t="s">
        <v>27</v>
      </c>
      <c r="B51" s="523"/>
      <c r="C51" s="546"/>
      <c r="D51" s="177"/>
      <c r="E51" s="177"/>
      <c r="F51" s="177"/>
      <c r="G51" s="368">
        <f>Year1!G51+Year2!G51+Year3!G51+Year4!G51+Year5!G51</f>
        <v>0</v>
      </c>
      <c r="H51" s="358"/>
      <c r="I51" s="368">
        <f>Year1!I51+Year2!I51+Year3!I51+Year4!I51+Year5!I51</f>
        <v>0</v>
      </c>
      <c r="J51" s="358"/>
      <c r="K51" s="368">
        <f>Year1!K51+Year2!K51+Year3!K51+Year4!K51+Year5!K51</f>
        <v>0</v>
      </c>
      <c r="L51" s="358"/>
    </row>
    <row r="52" spans="1:12" ht="15">
      <c r="A52" s="547" t="s">
        <v>28</v>
      </c>
      <c r="B52" s="548"/>
      <c r="C52" s="546"/>
      <c r="D52" s="177"/>
      <c r="E52" s="177"/>
      <c r="F52" s="177"/>
      <c r="G52" s="368">
        <f>G40+G41+G42+G43+G45+G46+G47+G48+G49+G50+G51</f>
        <v>0</v>
      </c>
      <c r="H52" s="358"/>
      <c r="I52" s="368">
        <f>I40+I41+I42+I43+I45+I46+I47+I48+I49+I50+I51</f>
        <v>0</v>
      </c>
      <c r="J52" s="358"/>
      <c r="K52" s="368">
        <f>K40+K41+K42+K43+K45+K46+K47+K48+K49+K50+K51</f>
        <v>0</v>
      </c>
      <c r="L52" s="358"/>
    </row>
    <row r="53" spans="1:12" ht="15">
      <c r="A53" s="225"/>
      <c r="B53" s="226"/>
      <c r="C53" s="208"/>
      <c r="D53" s="208"/>
      <c r="E53" s="208"/>
      <c r="F53" s="209"/>
      <c r="G53" s="154"/>
      <c r="H53" s="154"/>
      <c r="I53" s="154"/>
      <c r="J53" s="154"/>
      <c r="K53" s="154"/>
      <c r="L53" s="155"/>
    </row>
    <row r="54" spans="1:12" ht="15">
      <c r="A54" s="549" t="s">
        <v>29</v>
      </c>
      <c r="B54" s="550"/>
      <c r="C54" s="265"/>
      <c r="D54" s="266"/>
      <c r="E54" s="266"/>
      <c r="F54" s="267"/>
      <c r="G54" s="357">
        <f>Year1!G54+Year2!G54+Year3!G54+Year4!G54+Year5!G54</f>
        <v>0</v>
      </c>
      <c r="H54" s="358"/>
      <c r="I54" s="368">
        <f>Year1!I54+Year2!I54+Year3!I54+Year4!I54+Year5!I54</f>
        <v>0</v>
      </c>
      <c r="J54" s="358"/>
      <c r="K54" s="368">
        <f>Year1!K54+Year2!K54+Year3!K54+Year4!K54+Year5!K54</f>
        <v>0</v>
      </c>
      <c r="L54" s="358"/>
    </row>
    <row r="55" spans="1:12" ht="15">
      <c r="A55" s="540" t="s">
        <v>32</v>
      </c>
      <c r="B55" s="541"/>
      <c r="C55" s="229"/>
      <c r="D55" s="227"/>
      <c r="E55" s="227"/>
      <c r="F55" s="228"/>
      <c r="G55" s="357">
        <f>G52+G54</f>
        <v>0</v>
      </c>
      <c r="H55" s="358"/>
      <c r="I55" s="368">
        <f>I52+I54</f>
        <v>0</v>
      </c>
      <c r="J55" s="358"/>
      <c r="K55" s="368">
        <f>K52+K54</f>
        <v>0</v>
      </c>
      <c r="L55" s="358"/>
    </row>
    <row r="57" spans="1:12">
      <c r="A57" s="230"/>
      <c r="B57" s="230"/>
      <c r="C57" s="230"/>
      <c r="D57" s="230"/>
      <c r="E57" s="230"/>
      <c r="F57" s="230"/>
      <c r="G57" s="230"/>
      <c r="H57" s="551"/>
      <c r="I57" s="551"/>
      <c r="J57" s="230"/>
      <c r="K57" s="230"/>
    </row>
    <row r="58" spans="1:12">
      <c r="A58" s="551"/>
      <c r="B58" s="551"/>
      <c r="C58" s="230"/>
      <c r="D58" s="230"/>
      <c r="E58" s="230"/>
      <c r="F58" s="230"/>
      <c r="G58" s="230"/>
      <c r="H58" s="230"/>
      <c r="I58" s="230"/>
      <c r="J58" s="230"/>
      <c r="K58" s="230"/>
      <c r="L58" s="230"/>
    </row>
    <row r="59" spans="1:12">
      <c r="A59" s="230"/>
      <c r="B59" s="230"/>
      <c r="C59" s="231"/>
      <c r="D59" s="231"/>
      <c r="E59" s="231"/>
      <c r="F59" s="231"/>
      <c r="G59" s="551"/>
      <c r="H59" s="551"/>
      <c r="I59" s="551"/>
      <c r="J59" s="551"/>
      <c r="K59" s="551"/>
      <c r="L59" s="551"/>
    </row>
    <row r="60" spans="1:12">
      <c r="A60" s="551"/>
      <c r="B60" s="551"/>
      <c r="C60" s="231"/>
      <c r="D60" s="231"/>
      <c r="E60" s="231"/>
      <c r="F60" s="231"/>
      <c r="G60" s="551"/>
      <c r="H60" s="551"/>
      <c r="I60" s="551"/>
      <c r="J60" s="551"/>
      <c r="K60" s="551"/>
      <c r="L60" s="551"/>
    </row>
    <row r="61" spans="1:12">
      <c r="A61" s="551"/>
      <c r="B61" s="551"/>
      <c r="C61" s="231"/>
      <c r="D61" s="231"/>
      <c r="E61" s="231"/>
      <c r="F61" s="231"/>
      <c r="G61" s="551"/>
      <c r="H61" s="551"/>
      <c r="I61" s="551"/>
      <c r="J61" s="551"/>
      <c r="K61" s="551"/>
      <c r="L61" s="551"/>
    </row>
    <row r="62" spans="1:12">
      <c r="A62" s="551"/>
      <c r="B62" s="551"/>
      <c r="C62" s="231"/>
      <c r="D62" s="231"/>
      <c r="E62" s="231"/>
      <c r="F62" s="231"/>
      <c r="G62" s="551"/>
      <c r="H62" s="551"/>
      <c r="I62" s="551"/>
      <c r="J62" s="551"/>
      <c r="K62" s="551"/>
      <c r="L62" s="551"/>
    </row>
    <row r="63" spans="1:12">
      <c r="A63" s="551"/>
      <c r="B63" s="551"/>
      <c r="C63" s="231"/>
      <c r="D63" s="231"/>
      <c r="E63" s="231"/>
      <c r="F63" s="231"/>
      <c r="G63" s="551"/>
      <c r="H63" s="551"/>
      <c r="I63" s="551"/>
      <c r="J63" s="551"/>
      <c r="K63" s="551"/>
      <c r="L63" s="551"/>
    </row>
    <row r="64" spans="1:12">
      <c r="A64" s="551"/>
      <c r="B64" s="551"/>
      <c r="C64" s="230"/>
      <c r="D64" s="230"/>
      <c r="E64" s="230"/>
      <c r="F64" s="230"/>
      <c r="G64" s="551"/>
      <c r="H64" s="551"/>
      <c r="I64" s="551"/>
      <c r="J64" s="551"/>
      <c r="K64" s="551"/>
      <c r="L64" s="551"/>
    </row>
    <row r="65" spans="1:12">
      <c r="A65" s="551"/>
      <c r="B65" s="551"/>
      <c r="C65" s="230"/>
      <c r="D65" s="230"/>
      <c r="E65" s="230"/>
      <c r="F65" s="230"/>
      <c r="G65" s="551"/>
      <c r="H65" s="551"/>
      <c r="I65" s="551"/>
      <c r="J65" s="551"/>
      <c r="K65" s="551"/>
      <c r="L65" s="551"/>
    </row>
    <row r="66" spans="1:12">
      <c r="A66" s="551"/>
      <c r="B66" s="551"/>
      <c r="C66" s="230"/>
      <c r="D66" s="230"/>
      <c r="E66" s="230"/>
      <c r="F66" s="230"/>
      <c r="G66" s="551"/>
      <c r="H66" s="551"/>
      <c r="I66" s="551"/>
      <c r="J66" s="551"/>
      <c r="K66" s="551"/>
      <c r="L66" s="551"/>
    </row>
  </sheetData>
  <sheetProtection password="EF3D" sheet="1" objects="1" scenarios="1" selectLockedCells="1"/>
  <mergeCells count="161">
    <mergeCell ref="A66:B66"/>
    <mergeCell ref="G66:L66"/>
    <mergeCell ref="A62:B62"/>
    <mergeCell ref="G62:L62"/>
    <mergeCell ref="A63:B63"/>
    <mergeCell ref="G63:L63"/>
    <mergeCell ref="A64:B64"/>
    <mergeCell ref="G64:L64"/>
    <mergeCell ref="H57:I57"/>
    <mergeCell ref="A58:B58"/>
    <mergeCell ref="G59:L59"/>
    <mergeCell ref="A60:B60"/>
    <mergeCell ref="G60:L60"/>
    <mergeCell ref="A61:B61"/>
    <mergeCell ref="G61:L61"/>
    <mergeCell ref="A65:B65"/>
    <mergeCell ref="G65:L65"/>
    <mergeCell ref="A52:B52"/>
    <mergeCell ref="G52:H52"/>
    <mergeCell ref="I52:J52"/>
    <mergeCell ref="K52:L52"/>
    <mergeCell ref="A54:B54"/>
    <mergeCell ref="G54:H54"/>
    <mergeCell ref="I54:J54"/>
    <mergeCell ref="K54:L54"/>
    <mergeCell ref="A55:B55"/>
    <mergeCell ref="G55:H55"/>
    <mergeCell ref="I55:J55"/>
    <mergeCell ref="K55:L55"/>
    <mergeCell ref="A49:B49"/>
    <mergeCell ref="G49:H49"/>
    <mergeCell ref="I49:J49"/>
    <mergeCell ref="K49:L49"/>
    <mergeCell ref="A50:B50"/>
    <mergeCell ref="G50:H50"/>
    <mergeCell ref="I50:J50"/>
    <mergeCell ref="K50:L50"/>
    <mergeCell ref="A51:B51"/>
    <mergeCell ref="G51:H51"/>
    <mergeCell ref="I51:J51"/>
    <mergeCell ref="K51:L51"/>
    <mergeCell ref="I46:J46"/>
    <mergeCell ref="K46:L46"/>
    <mergeCell ref="A47:B47"/>
    <mergeCell ref="G47:H47"/>
    <mergeCell ref="I47:J47"/>
    <mergeCell ref="K47:L47"/>
    <mergeCell ref="A48:B48"/>
    <mergeCell ref="G48:H48"/>
    <mergeCell ref="I48:J48"/>
    <mergeCell ref="K48:L48"/>
    <mergeCell ref="A40:B40"/>
    <mergeCell ref="C40:C52"/>
    <mergeCell ref="G40:H40"/>
    <mergeCell ref="I40:J40"/>
    <mergeCell ref="K40:L40"/>
    <mergeCell ref="A41:B41"/>
    <mergeCell ref="G41:H41"/>
    <mergeCell ref="I41:J41"/>
    <mergeCell ref="K41:L41"/>
    <mergeCell ref="A42:B42"/>
    <mergeCell ref="G42:H42"/>
    <mergeCell ref="I42:J42"/>
    <mergeCell ref="K42:L42"/>
    <mergeCell ref="A43:B43"/>
    <mergeCell ref="G43:H43"/>
    <mergeCell ref="I43:J43"/>
    <mergeCell ref="K43:L43"/>
    <mergeCell ref="A44:B44"/>
    <mergeCell ref="A45:B45"/>
    <mergeCell ref="G45:H45"/>
    <mergeCell ref="I45:J45"/>
    <mergeCell ref="K45:L45"/>
    <mergeCell ref="A46:B46"/>
    <mergeCell ref="G46:H46"/>
    <mergeCell ref="A37:B37"/>
    <mergeCell ref="G37:H37"/>
    <mergeCell ref="I37:J37"/>
    <mergeCell ref="K37:L37"/>
    <mergeCell ref="A38:B38"/>
    <mergeCell ref="G38:H38"/>
    <mergeCell ref="I38:J38"/>
    <mergeCell ref="K38:L38"/>
    <mergeCell ref="A39:B39"/>
    <mergeCell ref="G39:H39"/>
    <mergeCell ref="I39:J39"/>
    <mergeCell ref="K39:L39"/>
    <mergeCell ref="A34:B34"/>
    <mergeCell ref="G34:H34"/>
    <mergeCell ref="I34:J34"/>
    <mergeCell ref="K34:L34"/>
    <mergeCell ref="A35:B35"/>
    <mergeCell ref="G35:H35"/>
    <mergeCell ref="I35:J35"/>
    <mergeCell ref="K35:L35"/>
    <mergeCell ref="A36:B36"/>
    <mergeCell ref="A31:B31"/>
    <mergeCell ref="A32:B32"/>
    <mergeCell ref="G32:H32"/>
    <mergeCell ref="I32:J32"/>
    <mergeCell ref="K32:L32"/>
    <mergeCell ref="A33:B33"/>
    <mergeCell ref="G33:H33"/>
    <mergeCell ref="I33:J33"/>
    <mergeCell ref="K33:L33"/>
    <mergeCell ref="A28:B28"/>
    <mergeCell ref="G28:H28"/>
    <mergeCell ref="I28:J28"/>
    <mergeCell ref="K28:L28"/>
    <mergeCell ref="A29:B29"/>
    <mergeCell ref="G29:H29"/>
    <mergeCell ref="I29:J29"/>
    <mergeCell ref="K29:L29"/>
    <mergeCell ref="A30:B30"/>
    <mergeCell ref="G30:H30"/>
    <mergeCell ref="I30:J30"/>
    <mergeCell ref="K30:L30"/>
    <mergeCell ref="A25:B25"/>
    <mergeCell ref="G25:H25"/>
    <mergeCell ref="I25:J25"/>
    <mergeCell ref="K25:L25"/>
    <mergeCell ref="A26:B26"/>
    <mergeCell ref="G26:H26"/>
    <mergeCell ref="I26:J26"/>
    <mergeCell ref="K26:L26"/>
    <mergeCell ref="A27:B27"/>
    <mergeCell ref="G27:H27"/>
    <mergeCell ref="I27:J27"/>
    <mergeCell ref="K27:L27"/>
    <mergeCell ref="A22:B22"/>
    <mergeCell ref="A23:B23"/>
    <mergeCell ref="G23:H23"/>
    <mergeCell ref="I23:J23"/>
    <mergeCell ref="K23:L23"/>
    <mergeCell ref="A24:B24"/>
    <mergeCell ref="G24:H24"/>
    <mergeCell ref="I24:J24"/>
    <mergeCell ref="K24:L24"/>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s>
  <conditionalFormatting sqref="C54:F54">
    <cfRule type="expression" priority="4" stopIfTrue="1">
      <formula>"If(B13 = ""Off Campus"", 26%)"</formula>
    </cfRule>
  </conditionalFormatting>
  <conditionalFormatting sqref="C23:F30">
    <cfRule type="cellIs" dxfId="0" priority="3" operator="greaterThan">
      <formula>0.2</formula>
    </cfRule>
  </conditionalFormatting>
  <dataValidations count="1">
    <dataValidation allowBlank="1" showInputMessage="1" showErrorMessage="1" errorTitle="Selection Error" error="Entry must be selected from drop-down list." sqref="J12:K12"/>
  </dataValidations>
  <pageMargins left="0.7" right="0.7" top="0.75" bottom="0.75" header="0.3" footer="0.3"/>
  <pageSetup scale="61" orientation="portrait"/>
  <ignoredErrors>
    <ignoredError sqref="B12:B13 B15:B17 G12:G13" unlocked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X79"/>
  <sheetViews>
    <sheetView topLeftCell="A4" workbookViewId="0">
      <selection activeCell="B10" sqref="B10"/>
    </sheetView>
  </sheetViews>
  <sheetFormatPr defaultColWidth="8.7109375" defaultRowHeight="12.75"/>
  <cols>
    <col min="1" max="1" width="26.140625" style="181" customWidth="1"/>
    <col min="2" max="2" width="12.28515625" style="181" customWidth="1"/>
    <col min="3" max="3" width="10.42578125" style="181" bestFit="1" customWidth="1"/>
    <col min="4" max="4" width="27.7109375" style="181" customWidth="1"/>
    <col min="5" max="5" width="8.42578125" style="181" customWidth="1"/>
    <col min="6" max="7" width="8" style="181" customWidth="1"/>
    <col min="8" max="8" width="9.140625" style="181" customWidth="1"/>
    <col min="9" max="9" width="10.28515625" style="181" customWidth="1"/>
    <col min="10" max="10" width="6.85546875" style="181" customWidth="1"/>
    <col min="11" max="11" width="8.7109375" style="181"/>
    <col min="12" max="15" width="9.140625" style="181" bestFit="1" customWidth="1"/>
    <col min="16" max="19" width="8.7109375" style="181"/>
    <col min="20" max="20" width="10.140625" style="181" bestFit="1" customWidth="1"/>
    <col min="21" max="16384" width="8.7109375" style="181"/>
  </cols>
  <sheetData>
    <row r="1" spans="1:24" ht="15.75">
      <c r="A1" s="288" t="s">
        <v>134</v>
      </c>
    </row>
    <row r="2" spans="1:24" ht="15">
      <c r="A2" s="289"/>
    </row>
    <row r="3" spans="1:24" ht="15.75">
      <c r="A3" s="290" t="s">
        <v>85</v>
      </c>
    </row>
    <row r="4" spans="1:24" ht="15">
      <c r="A4" s="291" t="s">
        <v>146</v>
      </c>
      <c r="B4" s="292"/>
      <c r="C4" s="292"/>
      <c r="D4" s="292"/>
      <c r="E4" s="292"/>
      <c r="F4" s="292"/>
      <c r="G4" s="292"/>
      <c r="H4" s="292"/>
      <c r="I4" s="292"/>
    </row>
    <row r="5" spans="1:24" ht="108" customHeight="1">
      <c r="A5" s="554" t="s">
        <v>147</v>
      </c>
      <c r="B5" s="554"/>
      <c r="C5" s="554"/>
      <c r="D5" s="554"/>
      <c r="E5" s="554"/>
      <c r="F5" s="554"/>
      <c r="G5" s="554"/>
      <c r="H5" s="554"/>
      <c r="I5" s="554"/>
      <c r="L5" s="295"/>
      <c r="M5" s="295"/>
      <c r="N5" s="295"/>
      <c r="O5" s="295"/>
      <c r="P5" s="295"/>
      <c r="Q5" s="295"/>
      <c r="R5" s="295"/>
      <c r="S5" s="295"/>
      <c r="T5" s="295"/>
      <c r="U5" s="295"/>
      <c r="V5" s="295"/>
    </row>
    <row r="6" spans="1:24" ht="15">
      <c r="A6" s="289"/>
      <c r="L6" s="295"/>
      <c r="M6" s="295"/>
      <c r="N6" s="295"/>
      <c r="O6" s="295"/>
      <c r="P6" s="295"/>
      <c r="Q6" s="295"/>
      <c r="R6" s="295"/>
      <c r="S6" s="295"/>
      <c r="T6" s="295"/>
      <c r="U6" s="295"/>
      <c r="V6" s="295"/>
    </row>
    <row r="7" spans="1:24">
      <c r="K7" s="293"/>
      <c r="L7" s="293"/>
      <c r="M7" s="293"/>
      <c r="N7" s="293"/>
      <c r="O7" s="293"/>
      <c r="P7" s="293"/>
      <c r="Q7" s="294"/>
      <c r="R7" s="295"/>
      <c r="S7" s="295"/>
      <c r="T7" s="295"/>
      <c r="U7" s="295"/>
      <c r="V7" s="295"/>
    </row>
    <row r="8" spans="1:24" ht="13.5" thickBot="1">
      <c r="K8" s="293"/>
      <c r="L8" s="293"/>
      <c r="M8" s="293"/>
      <c r="N8" s="293"/>
      <c r="O8" s="293"/>
      <c r="P8" s="293"/>
      <c r="Q8" s="294"/>
      <c r="R8" s="295"/>
      <c r="S8" s="295"/>
      <c r="T8" s="295"/>
      <c r="U8" s="295"/>
      <c r="V8" s="295"/>
      <c r="W8" s="295"/>
      <c r="X8" s="295"/>
    </row>
    <row r="9" spans="1:24" ht="30.75" customHeight="1">
      <c r="A9" s="329" t="s">
        <v>140</v>
      </c>
      <c r="B9" s="336">
        <f>Year1!C7</f>
        <v>0</v>
      </c>
      <c r="C9" s="330"/>
      <c r="D9" s="330"/>
      <c r="E9" s="555" t="s">
        <v>139</v>
      </c>
      <c r="F9" s="555"/>
      <c r="G9" s="555"/>
      <c r="H9" s="555"/>
      <c r="I9" s="556"/>
      <c r="J9" s="341"/>
      <c r="K9" s="293"/>
      <c r="L9" s="557" t="s">
        <v>129</v>
      </c>
      <c r="M9" s="557"/>
      <c r="N9" s="557"/>
      <c r="O9" s="557"/>
      <c r="P9" s="557"/>
      <c r="Q9" s="294"/>
      <c r="R9" s="295"/>
      <c r="S9" s="295"/>
      <c r="T9" s="295"/>
      <c r="U9" s="295"/>
      <c r="V9" s="295"/>
      <c r="W9" s="295"/>
      <c r="X9" s="295"/>
    </row>
    <row r="10" spans="1:24" ht="30" customHeight="1">
      <c r="A10" s="311" t="s">
        <v>138</v>
      </c>
      <c r="B10" s="308"/>
      <c r="C10" s="310"/>
      <c r="D10" s="312" t="s">
        <v>133</v>
      </c>
      <c r="E10" s="296" t="s">
        <v>112</v>
      </c>
      <c r="F10" s="296" t="s">
        <v>113</v>
      </c>
      <c r="G10" s="296" t="s">
        <v>114</v>
      </c>
      <c r="H10" s="296" t="s">
        <v>115</v>
      </c>
      <c r="I10" s="313" t="s">
        <v>116</v>
      </c>
      <c r="J10" s="341"/>
      <c r="K10" s="293"/>
      <c r="L10" s="340" t="s">
        <v>124</v>
      </c>
      <c r="M10" s="340" t="s">
        <v>127</v>
      </c>
      <c r="N10" s="340" t="s">
        <v>125</v>
      </c>
      <c r="O10" s="340" t="s">
        <v>126</v>
      </c>
      <c r="P10" s="340" t="s">
        <v>128</v>
      </c>
      <c r="Q10" s="294"/>
      <c r="R10" s="295"/>
      <c r="S10" s="295"/>
      <c r="T10" s="295"/>
      <c r="U10" s="295"/>
      <c r="V10" s="295"/>
      <c r="W10" s="295"/>
      <c r="X10" s="295"/>
    </row>
    <row r="11" spans="1:24" ht="18.75" customHeight="1">
      <c r="A11" s="314" t="s">
        <v>136</v>
      </c>
      <c r="B11" s="309">
        <v>2016</v>
      </c>
      <c r="C11" s="310"/>
      <c r="D11" s="297" t="s">
        <v>148</v>
      </c>
      <c r="E11" s="307"/>
      <c r="F11" s="307"/>
      <c r="G11" s="307"/>
      <c r="H11" s="307"/>
      <c r="I11" s="315"/>
      <c r="J11" s="343"/>
      <c r="K11" s="293"/>
      <c r="L11" s="299">
        <f>IF(E14="No",$B$10,($B$10*E13)+$B$10)</f>
        <v>0</v>
      </c>
      <c r="M11" s="299">
        <f>IF(F14="No",L11*B13+L11,(L11*F13+L11))*B13+(L11*F13+L11)</f>
        <v>0</v>
      </c>
      <c r="N11" s="299">
        <f>IF(AND(E14="No",F14="No",G14="No"),L11*POWER(1+(B13),2),(M11*G13+M11))*B13+(M11*G13+M11)</f>
        <v>0</v>
      </c>
      <c r="O11" s="299">
        <f>IF(AND(E14="No",F14="No",G14="No",H14="No"),L11*POWER(1+(B13),3),(N11*H13+N11))*B13+(N11*H13+N11)</f>
        <v>0</v>
      </c>
      <c r="P11" s="299">
        <f>IF(AND(E14="No",F14="No",G14="No",H14="No",I14="No"),L11*POWER(1+(B13),4),(O11*I13+O11))*B13+(O11*I13+O11)</f>
        <v>0</v>
      </c>
      <c r="Q11" s="294"/>
      <c r="R11" s="295"/>
      <c r="S11" s="295"/>
      <c r="T11" s="346"/>
      <c r="U11" s="295"/>
      <c r="V11" s="295"/>
      <c r="W11" s="295"/>
      <c r="X11" s="295"/>
    </row>
    <row r="12" spans="1:24" ht="18.75" customHeight="1">
      <c r="A12" s="314" t="s">
        <v>137</v>
      </c>
      <c r="B12" s="309">
        <v>2017</v>
      </c>
      <c r="C12" s="316"/>
      <c r="D12" s="297" t="s">
        <v>131</v>
      </c>
      <c r="E12" s="307"/>
      <c r="F12" s="307"/>
      <c r="G12" s="307"/>
      <c r="H12" s="307"/>
      <c r="I12" s="315"/>
      <c r="J12" s="295"/>
      <c r="K12" s="293"/>
      <c r="L12" s="301" t="str">
        <f>IF(E14="No","","New Salary")</f>
        <v/>
      </c>
      <c r="M12" s="301" t="str">
        <f t="shared" ref="M12:P12" si="0">IF(F14="No","","New Salary")</f>
        <v/>
      </c>
      <c r="N12" s="301" t="str">
        <f t="shared" si="0"/>
        <v/>
      </c>
      <c r="O12" s="301" t="str">
        <f t="shared" si="0"/>
        <v/>
      </c>
      <c r="P12" s="301" t="str">
        <f t="shared" si="0"/>
        <v/>
      </c>
      <c r="Q12" s="294"/>
      <c r="R12" s="295"/>
      <c r="S12" s="295"/>
      <c r="T12" s="295"/>
      <c r="U12" s="295"/>
      <c r="V12" s="295"/>
      <c r="W12" s="295"/>
      <c r="X12" s="295"/>
    </row>
    <row r="13" spans="1:24" ht="18.75" customHeight="1">
      <c r="A13" s="317" t="s">
        <v>122</v>
      </c>
      <c r="B13" s="302">
        <v>0.03</v>
      </c>
      <c r="C13" s="316"/>
      <c r="D13" s="303" t="s">
        <v>132</v>
      </c>
      <c r="E13" s="298">
        <f>SUM(E11:E12)</f>
        <v>0</v>
      </c>
      <c r="F13" s="298">
        <f>SUM(F11:F12)</f>
        <v>0</v>
      </c>
      <c r="G13" s="298">
        <f>SUM(G11:G12)</f>
        <v>0</v>
      </c>
      <c r="H13" s="298">
        <f>SUM(H11:H12)</f>
        <v>0</v>
      </c>
      <c r="I13" s="318">
        <f>SUM(I11:I12)</f>
        <v>0</v>
      </c>
      <c r="J13" s="295"/>
      <c r="K13" s="293"/>
      <c r="L13" s="293"/>
      <c r="M13" s="293"/>
      <c r="N13" s="293"/>
      <c r="O13" s="293"/>
      <c r="P13" s="293"/>
      <c r="Q13" s="294"/>
      <c r="R13" s="295"/>
      <c r="S13" s="295"/>
      <c r="T13" s="295"/>
      <c r="U13" s="295"/>
      <c r="V13" s="295"/>
      <c r="W13" s="295"/>
      <c r="X13" s="295"/>
    </row>
    <row r="14" spans="1:24" ht="18.75" customHeight="1">
      <c r="A14" s="319"/>
      <c r="B14" s="320"/>
      <c r="C14" s="310"/>
      <c r="D14" s="310"/>
      <c r="E14" s="331" t="str">
        <f>IF(AND(E11="",E12=""),"No","Yes")</f>
        <v>No</v>
      </c>
      <c r="F14" s="331" t="str">
        <f>IF(AND(F11="",F12=""),"No","Yes")</f>
        <v>No</v>
      </c>
      <c r="G14" s="331" t="str">
        <f>IF(AND(G11="",G12=""),"No","Yes")</f>
        <v>No</v>
      </c>
      <c r="H14" s="331" t="str">
        <f>IF(AND(H11="",H12=""),"No","Yes")</f>
        <v>No</v>
      </c>
      <c r="I14" s="332" t="str">
        <f>IF(AND(I11="",I12=""),"No","Yes")</f>
        <v>No</v>
      </c>
      <c r="J14" s="295"/>
      <c r="K14" s="334"/>
      <c r="L14" s="333"/>
      <c r="M14" s="334"/>
      <c r="N14" s="334"/>
      <c r="O14" s="334"/>
      <c r="P14" s="334"/>
      <c r="Q14" s="295"/>
      <c r="R14" s="295"/>
      <c r="S14" s="295"/>
      <c r="T14" s="295"/>
      <c r="U14" s="295"/>
      <c r="V14" s="295"/>
      <c r="W14" s="295"/>
      <c r="X14" s="295"/>
    </row>
    <row r="15" spans="1:24" ht="23.25" customHeight="1">
      <c r="A15" s="321"/>
      <c r="B15" s="310"/>
      <c r="C15" s="310"/>
      <c r="D15" s="310"/>
      <c r="E15" s="310"/>
      <c r="F15" s="310"/>
      <c r="G15" s="310"/>
      <c r="H15" s="310"/>
      <c r="I15" s="322"/>
      <c r="J15" s="295"/>
      <c r="K15" s="334"/>
      <c r="L15" s="334"/>
      <c r="M15" s="334"/>
      <c r="N15" s="334"/>
      <c r="O15" s="334"/>
      <c r="P15" s="334"/>
      <c r="Q15" s="295"/>
      <c r="R15" s="295"/>
      <c r="S15" s="295"/>
      <c r="T15" s="295"/>
      <c r="U15" s="295"/>
      <c r="V15" s="295"/>
      <c r="W15" s="295"/>
      <c r="X15" s="295"/>
    </row>
    <row r="16" spans="1:24" ht="30" customHeight="1">
      <c r="A16" s="552" t="s">
        <v>135</v>
      </c>
      <c r="B16" s="553"/>
      <c r="C16" s="310"/>
      <c r="D16" s="310"/>
      <c r="E16" s="310"/>
      <c r="F16" s="310"/>
      <c r="G16" s="310"/>
      <c r="H16" s="310"/>
      <c r="I16" s="322"/>
      <c r="J16" s="295"/>
      <c r="K16" s="334"/>
      <c r="L16" s="334"/>
      <c r="M16" s="334"/>
      <c r="N16" s="334"/>
      <c r="O16" s="334"/>
      <c r="P16" s="334"/>
      <c r="Q16" s="295"/>
      <c r="R16" s="295"/>
      <c r="S16" s="295"/>
      <c r="T16" s="295"/>
      <c r="U16" s="295"/>
      <c r="V16" s="295"/>
      <c r="W16" s="295"/>
      <c r="X16" s="295"/>
    </row>
    <row r="17" spans="1:24" ht="20.25" customHeight="1">
      <c r="A17" s="323" t="s">
        <v>117</v>
      </c>
      <c r="B17" s="304">
        <f>L11</f>
        <v>0</v>
      </c>
      <c r="C17" s="310"/>
      <c r="D17" s="310"/>
      <c r="E17" s="310"/>
      <c r="F17" s="310"/>
      <c r="G17" s="310"/>
      <c r="H17" s="310"/>
      <c r="I17" s="322"/>
      <c r="J17" s="295"/>
      <c r="K17" s="334"/>
      <c r="L17" s="334"/>
      <c r="M17" s="334"/>
      <c r="N17" s="334"/>
      <c r="O17" s="334"/>
      <c r="P17" s="334"/>
      <c r="Q17" s="295"/>
      <c r="R17" s="295"/>
      <c r="S17" s="295"/>
      <c r="T17" s="295"/>
      <c r="U17" s="295"/>
      <c r="V17" s="295"/>
      <c r="W17" s="295"/>
      <c r="X17" s="295"/>
    </row>
    <row r="18" spans="1:24" ht="18.75" customHeight="1">
      <c r="A18" s="323" t="s">
        <v>118</v>
      </c>
      <c r="B18" s="304">
        <f>IF(M12="New Salary",M11,L11*B13+L11)</f>
        <v>0</v>
      </c>
      <c r="C18" s="310"/>
      <c r="D18" s="310"/>
      <c r="E18" s="310"/>
      <c r="F18" s="310"/>
      <c r="G18" s="310"/>
      <c r="H18" s="310"/>
      <c r="I18" s="322"/>
      <c r="J18" s="295"/>
      <c r="K18" s="334"/>
      <c r="L18" s="334"/>
      <c r="M18" s="334"/>
      <c r="N18" s="334"/>
      <c r="O18" s="334"/>
      <c r="P18" s="334"/>
      <c r="Q18" s="295"/>
      <c r="R18" s="295"/>
      <c r="S18" s="295"/>
      <c r="T18" s="295"/>
      <c r="U18" s="295"/>
      <c r="V18" s="295"/>
      <c r="W18" s="295"/>
      <c r="X18" s="295"/>
    </row>
    <row r="19" spans="1:24" ht="18.75" customHeight="1">
      <c r="A19" s="323" t="s">
        <v>119</v>
      </c>
      <c r="B19" s="304">
        <f>IF(N12="New Salary",N11,B18*B13+B18)</f>
        <v>0</v>
      </c>
      <c r="C19" s="316"/>
      <c r="D19" s="335" t="s">
        <v>123</v>
      </c>
      <c r="E19" s="335"/>
      <c r="F19" s="335"/>
      <c r="G19" s="335"/>
      <c r="H19" s="310"/>
      <c r="I19" s="322"/>
      <c r="J19" s="295"/>
      <c r="K19" s="334"/>
      <c r="L19" s="334"/>
      <c r="M19" s="334"/>
      <c r="N19" s="334"/>
      <c r="O19" s="334"/>
      <c r="P19" s="334"/>
      <c r="Q19" s="295"/>
      <c r="R19" s="295"/>
      <c r="S19" s="295"/>
      <c r="T19" s="295"/>
      <c r="U19" s="295"/>
      <c r="V19" s="295"/>
      <c r="W19" s="295"/>
      <c r="X19" s="295"/>
    </row>
    <row r="20" spans="1:24" ht="18.75" customHeight="1">
      <c r="A20" s="323" t="s">
        <v>120</v>
      </c>
      <c r="B20" s="304">
        <f>IF(O12="New Salary",O11,B19*B13+B19)</f>
        <v>0</v>
      </c>
      <c r="C20" s="316"/>
      <c r="D20" s="331">
        <f>B12-B11</f>
        <v>1</v>
      </c>
      <c r="E20" s="335"/>
      <c r="F20" s="335"/>
      <c r="G20" s="335"/>
      <c r="H20" s="310"/>
      <c r="I20" s="322"/>
      <c r="J20" s="295"/>
      <c r="K20" s="334"/>
      <c r="L20" s="334"/>
      <c r="M20" s="334"/>
      <c r="N20" s="334"/>
      <c r="O20" s="334"/>
      <c r="P20" s="334"/>
      <c r="Q20" s="295"/>
      <c r="R20" s="295"/>
      <c r="S20" s="295"/>
      <c r="T20" s="295"/>
      <c r="U20" s="295"/>
      <c r="V20" s="295"/>
      <c r="W20" s="295"/>
      <c r="X20" s="295"/>
    </row>
    <row r="21" spans="1:24" ht="18.75" customHeight="1" thickBot="1">
      <c r="A21" s="324" t="s">
        <v>121</v>
      </c>
      <c r="B21" s="325">
        <f>IF(P12="New Salary",P11,B20*B13+B20)</f>
        <v>0</v>
      </c>
      <c r="C21" s="326"/>
      <c r="D21" s="327"/>
      <c r="E21" s="327"/>
      <c r="F21" s="327"/>
      <c r="G21" s="327"/>
      <c r="H21" s="327"/>
      <c r="I21" s="328"/>
      <c r="J21" s="295"/>
      <c r="K21" s="334"/>
      <c r="L21" s="334"/>
      <c r="M21" s="334"/>
      <c r="N21" s="334"/>
      <c r="O21" s="334"/>
      <c r="P21" s="334"/>
      <c r="Q21" s="295"/>
      <c r="R21" s="295"/>
      <c r="S21" s="295"/>
      <c r="T21" s="295"/>
      <c r="U21" s="295"/>
      <c r="V21" s="295"/>
      <c r="W21" s="295"/>
      <c r="X21" s="295"/>
    </row>
    <row r="22" spans="1:24" ht="18.75" customHeight="1">
      <c r="C22" s="300"/>
      <c r="D22" s="289"/>
      <c r="E22" s="289"/>
      <c r="F22" s="289"/>
      <c r="G22" s="289"/>
      <c r="H22" s="289"/>
      <c r="I22" s="289"/>
      <c r="J22" s="295"/>
      <c r="K22" s="334"/>
      <c r="L22" s="334"/>
      <c r="M22" s="334"/>
      <c r="N22" s="334"/>
      <c r="O22" s="334"/>
      <c r="P22" s="334"/>
      <c r="Q22" s="295"/>
      <c r="R22" s="295"/>
      <c r="S22" s="295"/>
      <c r="T22" s="295"/>
      <c r="U22" s="295"/>
      <c r="V22" s="295"/>
      <c r="W22" s="295"/>
      <c r="X22" s="295"/>
    </row>
    <row r="23" spans="1:24" ht="18.75" customHeight="1">
      <c r="C23" s="300"/>
      <c r="D23" s="289"/>
      <c r="E23" s="289"/>
      <c r="F23" s="289"/>
      <c r="G23" s="289"/>
      <c r="H23" s="289"/>
      <c r="I23" s="289"/>
      <c r="J23" s="295"/>
      <c r="K23" s="334"/>
      <c r="L23" s="334"/>
      <c r="M23" s="334"/>
      <c r="N23" s="334"/>
      <c r="O23" s="334"/>
      <c r="P23" s="334"/>
      <c r="Q23" s="295"/>
      <c r="R23" s="295"/>
      <c r="S23" s="295"/>
      <c r="T23" s="295"/>
      <c r="U23" s="295"/>
      <c r="V23" s="295"/>
      <c r="W23" s="295"/>
      <c r="X23" s="295"/>
    </row>
    <row r="24" spans="1:24" ht="18.75" customHeight="1" thickBot="1">
      <c r="J24" s="295"/>
      <c r="K24" s="293"/>
      <c r="L24" s="293"/>
      <c r="M24" s="293"/>
      <c r="N24" s="293"/>
      <c r="O24" s="293"/>
      <c r="P24" s="293"/>
      <c r="Q24" s="295"/>
      <c r="R24" s="295"/>
      <c r="S24" s="295"/>
      <c r="T24" s="295"/>
      <c r="U24" s="295"/>
      <c r="V24" s="295"/>
      <c r="W24" s="295"/>
      <c r="X24" s="295"/>
    </row>
    <row r="25" spans="1:24" ht="29.25" customHeight="1">
      <c r="A25" s="329" t="s">
        <v>142</v>
      </c>
      <c r="B25" s="336">
        <f>Year1!C8</f>
        <v>0</v>
      </c>
      <c r="C25" s="330"/>
      <c r="D25" s="330"/>
      <c r="E25" s="555" t="s">
        <v>139</v>
      </c>
      <c r="F25" s="555"/>
      <c r="G25" s="555"/>
      <c r="H25" s="555"/>
      <c r="I25" s="556"/>
      <c r="J25" s="341"/>
      <c r="K25" s="293"/>
      <c r="L25" s="557" t="s">
        <v>129</v>
      </c>
      <c r="M25" s="557"/>
      <c r="N25" s="557"/>
      <c r="O25" s="557"/>
      <c r="P25" s="557"/>
      <c r="Q25" s="295"/>
      <c r="R25" s="295"/>
      <c r="S25" s="295"/>
      <c r="T25" s="295"/>
      <c r="U25" s="295"/>
      <c r="V25" s="295"/>
      <c r="W25" s="295"/>
      <c r="X25" s="295"/>
    </row>
    <row r="26" spans="1:24" ht="35.25" customHeight="1">
      <c r="A26" s="311" t="s">
        <v>138</v>
      </c>
      <c r="B26" s="308"/>
      <c r="C26" s="310"/>
      <c r="D26" s="312" t="s">
        <v>133</v>
      </c>
      <c r="E26" s="296" t="s">
        <v>112</v>
      </c>
      <c r="F26" s="296" t="s">
        <v>113</v>
      </c>
      <c r="G26" s="296" t="s">
        <v>114</v>
      </c>
      <c r="H26" s="296" t="s">
        <v>115</v>
      </c>
      <c r="I26" s="313" t="s">
        <v>116</v>
      </c>
      <c r="J26" s="341"/>
      <c r="K26" s="293"/>
      <c r="L26" s="340" t="s">
        <v>124</v>
      </c>
      <c r="M26" s="340" t="s">
        <v>127</v>
      </c>
      <c r="N26" s="340" t="s">
        <v>125</v>
      </c>
      <c r="O26" s="340" t="s">
        <v>126</v>
      </c>
      <c r="P26" s="340" t="s">
        <v>128</v>
      </c>
      <c r="Q26" s="295"/>
      <c r="R26" s="295"/>
      <c r="S26" s="295"/>
      <c r="T26" s="295"/>
      <c r="U26" s="295"/>
      <c r="V26" s="295"/>
      <c r="W26" s="295"/>
      <c r="X26" s="295"/>
    </row>
    <row r="27" spans="1:24" ht="18.75" customHeight="1">
      <c r="A27" s="314" t="s">
        <v>136</v>
      </c>
      <c r="B27" s="309"/>
      <c r="C27" s="310"/>
      <c r="D27" s="297" t="s">
        <v>148</v>
      </c>
      <c r="E27" s="307"/>
      <c r="F27" s="307"/>
      <c r="G27" s="307"/>
      <c r="H27" s="307"/>
      <c r="I27" s="315"/>
      <c r="J27" s="343"/>
      <c r="K27" s="293"/>
      <c r="L27" s="299">
        <f>IF(E30="No",$B$26,($B$26*E29)+$B$26)</f>
        <v>0</v>
      </c>
      <c r="M27" s="299">
        <f>IF(F30="No",L27*B29+L27,(L27*F29+L27))*B29+(L27*F29+L27)</f>
        <v>0</v>
      </c>
      <c r="N27" s="299">
        <f>IF(AND(E30="No",F30="No",G30="No"),L27*POWER(1+(B29),2),(M27*G29+M27))*B29+(M27*G29+M27)</f>
        <v>0</v>
      </c>
      <c r="O27" s="299">
        <f>IF(AND(E30="No",F30="No",G30="No",H30="No"),L27*POWER(1+(B29),3),(N27*H29+N27))*B29+(N27*H29+N27)</f>
        <v>0</v>
      </c>
      <c r="P27" s="299">
        <f>IF(AND(E30="No",F30="No",G30="No",H30="No",I30="No"),L27*POWER(1+(B29),4),(O27*I29+O27))*B29+(O27*I29+O27)</f>
        <v>0</v>
      </c>
      <c r="Q27" s="295"/>
      <c r="R27" s="295"/>
      <c r="S27" s="295"/>
      <c r="T27" s="295"/>
      <c r="U27" s="295"/>
      <c r="V27" s="295"/>
      <c r="W27" s="295"/>
      <c r="X27" s="295"/>
    </row>
    <row r="28" spans="1:24" ht="18.75" customHeight="1">
      <c r="A28" s="314" t="s">
        <v>137</v>
      </c>
      <c r="B28" s="309"/>
      <c r="C28" s="316"/>
      <c r="D28" s="297" t="s">
        <v>131</v>
      </c>
      <c r="E28" s="307"/>
      <c r="F28" s="307"/>
      <c r="G28" s="307"/>
      <c r="H28" s="307"/>
      <c r="I28" s="315"/>
      <c r="J28" s="295"/>
      <c r="K28" s="293"/>
      <c r="L28" s="301" t="str">
        <f>IF(E30="No","","New Salary")</f>
        <v/>
      </c>
      <c r="M28" s="301" t="str">
        <f t="shared" ref="M28" si="1">IF(F30="No","","New Salary")</f>
        <v/>
      </c>
      <c r="N28" s="301" t="str">
        <f t="shared" ref="N28" si="2">IF(G30="No","","New Salary")</f>
        <v/>
      </c>
      <c r="O28" s="301" t="str">
        <f t="shared" ref="O28" si="3">IF(H30="No","","New Salary")</f>
        <v/>
      </c>
      <c r="P28" s="301" t="str">
        <f t="shared" ref="P28" si="4">IF(I30="No","","New Salary")</f>
        <v/>
      </c>
      <c r="Q28" s="295"/>
      <c r="R28" s="295"/>
      <c r="S28" s="295"/>
      <c r="T28" s="295"/>
      <c r="U28" s="295"/>
      <c r="V28" s="295"/>
      <c r="W28" s="295"/>
      <c r="X28" s="295"/>
    </row>
    <row r="29" spans="1:24" ht="18.75" customHeight="1">
      <c r="A29" s="317" t="s">
        <v>122</v>
      </c>
      <c r="B29" s="302">
        <v>0.03</v>
      </c>
      <c r="C29" s="316"/>
      <c r="D29" s="303" t="s">
        <v>132</v>
      </c>
      <c r="E29" s="298">
        <f>SUM(E27:E28)</f>
        <v>0</v>
      </c>
      <c r="F29" s="298">
        <f>SUM(F27:F28)</f>
        <v>0</v>
      </c>
      <c r="G29" s="298">
        <f>SUM(G27:G28)</f>
        <v>0</v>
      </c>
      <c r="H29" s="298">
        <f>SUM(H27:H28)</f>
        <v>0</v>
      </c>
      <c r="I29" s="318">
        <f>SUM(I27:I28)</f>
        <v>0</v>
      </c>
      <c r="J29" s="295"/>
      <c r="K29" s="293"/>
      <c r="L29" s="293"/>
      <c r="M29" s="293"/>
      <c r="N29" s="293"/>
      <c r="O29" s="293"/>
      <c r="P29" s="293"/>
      <c r="Q29" s="295"/>
      <c r="R29" s="295"/>
      <c r="S29" s="295"/>
      <c r="T29" s="295"/>
      <c r="U29" s="295"/>
      <c r="V29" s="295"/>
      <c r="W29" s="295"/>
      <c r="X29" s="295"/>
    </row>
    <row r="30" spans="1:24" ht="18.75" customHeight="1">
      <c r="A30" s="319"/>
      <c r="B30" s="320"/>
      <c r="C30" s="310"/>
      <c r="D30" s="310"/>
      <c r="E30" s="331" t="str">
        <f>IF(AND(E27="",E28=""),"No","Yes")</f>
        <v>No</v>
      </c>
      <c r="F30" s="331" t="str">
        <f>IF(AND(F27="",F28=""),"No","Yes")</f>
        <v>No</v>
      </c>
      <c r="G30" s="331" t="str">
        <f>IF(AND(G27="",G28=""),"No","Yes")</f>
        <v>No</v>
      </c>
      <c r="H30" s="331" t="str">
        <f>IF(AND(H27="",H28=""),"No","Yes")</f>
        <v>No</v>
      </c>
      <c r="I30" s="332" t="str">
        <f>IF(AND(I27="",I28=""),"No","Yes")</f>
        <v>No</v>
      </c>
      <c r="J30" s="295"/>
      <c r="K30" s="334"/>
      <c r="L30" s="333"/>
      <c r="M30" s="334"/>
      <c r="N30" s="334"/>
      <c r="O30" s="334"/>
      <c r="P30" s="334"/>
      <c r="Q30" s="295"/>
      <c r="R30" s="295"/>
      <c r="S30" s="295"/>
      <c r="T30" s="295"/>
      <c r="U30" s="295"/>
      <c r="V30" s="295"/>
      <c r="W30" s="295"/>
      <c r="X30" s="295"/>
    </row>
    <row r="31" spans="1:24" ht="18.75" customHeight="1">
      <c r="A31" s="321"/>
      <c r="B31" s="310"/>
      <c r="C31" s="310"/>
      <c r="D31" s="310"/>
      <c r="E31" s="310"/>
      <c r="F31" s="310"/>
      <c r="G31" s="310"/>
      <c r="H31" s="310"/>
      <c r="I31" s="322"/>
      <c r="J31" s="295"/>
      <c r="K31" s="334"/>
      <c r="L31" s="334"/>
      <c r="M31" s="334"/>
      <c r="N31" s="334"/>
      <c r="O31" s="334"/>
      <c r="P31" s="334"/>
      <c r="Q31" s="295"/>
      <c r="R31" s="295"/>
      <c r="S31" s="295"/>
      <c r="T31" s="295"/>
      <c r="U31" s="295"/>
      <c r="V31" s="295"/>
      <c r="W31" s="295"/>
      <c r="X31" s="295"/>
    </row>
    <row r="32" spans="1:24" ht="30.75" customHeight="1">
      <c r="A32" s="552" t="s">
        <v>135</v>
      </c>
      <c r="B32" s="553"/>
      <c r="C32" s="310"/>
      <c r="D32" s="310"/>
      <c r="E32" s="310"/>
      <c r="F32" s="310"/>
      <c r="G32" s="310"/>
      <c r="H32" s="310"/>
      <c r="I32" s="322"/>
      <c r="J32" s="295"/>
      <c r="K32" s="334"/>
      <c r="L32" s="334"/>
      <c r="M32" s="334"/>
      <c r="N32" s="334"/>
      <c r="O32" s="334"/>
      <c r="P32" s="334"/>
      <c r="Q32" s="295"/>
      <c r="R32" s="295"/>
      <c r="S32" s="295"/>
      <c r="T32" s="295"/>
      <c r="U32" s="295"/>
      <c r="V32" s="295"/>
      <c r="W32" s="295"/>
      <c r="X32" s="295"/>
    </row>
    <row r="33" spans="1:24" ht="18.75" customHeight="1">
      <c r="A33" s="323" t="s">
        <v>117</v>
      </c>
      <c r="B33" s="304">
        <f>L27</f>
        <v>0</v>
      </c>
      <c r="C33" s="310"/>
      <c r="D33" s="310"/>
      <c r="E33" s="310"/>
      <c r="F33" s="310"/>
      <c r="G33" s="310"/>
      <c r="H33" s="310"/>
      <c r="I33" s="322"/>
      <c r="J33" s="295"/>
      <c r="K33" s="334"/>
      <c r="L33" s="334"/>
      <c r="M33" s="334"/>
      <c r="N33" s="334"/>
      <c r="O33" s="334"/>
      <c r="P33" s="334"/>
      <c r="Q33" s="295"/>
      <c r="R33" s="295"/>
      <c r="S33" s="295"/>
      <c r="T33" s="295"/>
      <c r="U33" s="295"/>
      <c r="V33" s="295"/>
      <c r="W33" s="295"/>
      <c r="X33" s="295"/>
    </row>
    <row r="34" spans="1:24" ht="18.75" customHeight="1">
      <c r="A34" s="323" t="s">
        <v>118</v>
      </c>
      <c r="B34" s="304">
        <f>IF(M28="New Salary",M27,L27*B29+L27)</f>
        <v>0</v>
      </c>
      <c r="C34" s="310"/>
      <c r="D34" s="310"/>
      <c r="E34" s="310"/>
      <c r="F34" s="310"/>
      <c r="G34" s="310"/>
      <c r="H34" s="310"/>
      <c r="I34" s="322"/>
      <c r="J34" s="295"/>
      <c r="K34" s="334"/>
      <c r="L34" s="334"/>
      <c r="M34" s="334"/>
      <c r="N34" s="334"/>
      <c r="O34" s="334"/>
      <c r="P34" s="334"/>
      <c r="Q34" s="295"/>
      <c r="R34" s="295"/>
      <c r="S34" s="295"/>
      <c r="T34" s="295"/>
      <c r="U34" s="295"/>
      <c r="V34" s="295"/>
      <c r="W34" s="295"/>
      <c r="X34" s="295"/>
    </row>
    <row r="35" spans="1:24" ht="18.75" customHeight="1">
      <c r="A35" s="323" t="s">
        <v>119</v>
      </c>
      <c r="B35" s="304">
        <f>IF(N28="New Salary",N27,B34*B29+B34)</f>
        <v>0</v>
      </c>
      <c r="C35" s="316"/>
      <c r="D35" s="335" t="s">
        <v>123</v>
      </c>
      <c r="E35" s="335"/>
      <c r="F35" s="335"/>
      <c r="G35" s="335"/>
      <c r="H35" s="310"/>
      <c r="I35" s="322"/>
      <c r="J35" s="295"/>
      <c r="K35" s="334"/>
      <c r="L35" s="334"/>
      <c r="M35" s="334"/>
      <c r="N35" s="334"/>
      <c r="O35" s="334"/>
      <c r="P35" s="334"/>
      <c r="Q35" s="295"/>
      <c r="R35" s="295"/>
      <c r="S35" s="295"/>
      <c r="T35" s="295"/>
      <c r="U35" s="295"/>
      <c r="V35" s="295"/>
      <c r="W35" s="295"/>
      <c r="X35" s="295"/>
    </row>
    <row r="36" spans="1:24" ht="18.75" customHeight="1">
      <c r="A36" s="323" t="s">
        <v>120</v>
      </c>
      <c r="B36" s="304">
        <f>IF(O28="New Salary",O27,B35*B29+B35)</f>
        <v>0</v>
      </c>
      <c r="C36" s="316"/>
      <c r="D36" s="331">
        <f>B28-B27</f>
        <v>0</v>
      </c>
      <c r="E36" s="335"/>
      <c r="F36" s="335"/>
      <c r="G36" s="335"/>
      <c r="H36" s="310"/>
      <c r="I36" s="322"/>
      <c r="J36" s="295"/>
      <c r="K36" s="334"/>
      <c r="L36" s="334"/>
      <c r="M36" s="334"/>
      <c r="N36" s="334"/>
      <c r="O36" s="334"/>
      <c r="P36" s="334"/>
      <c r="Q36" s="295"/>
      <c r="R36" s="295"/>
      <c r="S36" s="295"/>
      <c r="T36" s="295"/>
      <c r="U36" s="295"/>
      <c r="V36" s="295"/>
      <c r="W36" s="295"/>
      <c r="X36" s="295"/>
    </row>
    <row r="37" spans="1:24" ht="18.75" customHeight="1" thickBot="1">
      <c r="A37" s="324" t="s">
        <v>121</v>
      </c>
      <c r="B37" s="325">
        <f>IF(P28="New Salary",P27,B36*B29+B36)</f>
        <v>0</v>
      </c>
      <c r="C37" s="326"/>
      <c r="D37" s="327"/>
      <c r="E37" s="327"/>
      <c r="F37" s="327"/>
      <c r="G37" s="327"/>
      <c r="H37" s="327"/>
      <c r="I37" s="328"/>
      <c r="J37" s="295"/>
      <c r="K37" s="334"/>
      <c r="L37" s="334"/>
      <c r="M37" s="334"/>
      <c r="N37" s="334"/>
      <c r="O37" s="334"/>
      <c r="P37" s="334"/>
      <c r="Q37" s="295"/>
      <c r="R37" s="295"/>
      <c r="S37" s="295"/>
      <c r="T37" s="295"/>
      <c r="U37" s="295"/>
      <c r="V37" s="295"/>
      <c r="W37" s="295"/>
      <c r="X37" s="295"/>
    </row>
    <row r="38" spans="1:24" ht="15">
      <c r="C38" s="300"/>
      <c r="D38" s="289"/>
      <c r="E38" s="289"/>
      <c r="F38" s="289"/>
      <c r="G38" s="289"/>
      <c r="H38" s="289"/>
      <c r="I38" s="289"/>
      <c r="J38" s="295"/>
      <c r="K38" s="334"/>
      <c r="L38" s="334"/>
      <c r="M38" s="334"/>
      <c r="N38" s="334"/>
      <c r="O38" s="334"/>
      <c r="P38" s="334"/>
      <c r="Q38" s="295"/>
      <c r="R38" s="295"/>
      <c r="S38" s="295"/>
      <c r="T38" s="295"/>
      <c r="U38" s="295"/>
      <c r="V38" s="295"/>
      <c r="W38" s="295"/>
      <c r="X38" s="295"/>
    </row>
    <row r="39" spans="1:24" ht="15">
      <c r="C39" s="300"/>
      <c r="D39" s="289"/>
      <c r="E39" s="289"/>
      <c r="F39" s="289"/>
      <c r="G39" s="289"/>
      <c r="H39" s="289"/>
      <c r="I39" s="289"/>
      <c r="J39" s="295"/>
      <c r="K39" s="334"/>
      <c r="L39" s="334"/>
      <c r="M39" s="334"/>
      <c r="N39" s="334"/>
      <c r="O39" s="334"/>
      <c r="P39" s="334"/>
      <c r="Q39" s="295"/>
      <c r="R39" s="295"/>
      <c r="S39" s="295"/>
      <c r="T39" s="295"/>
      <c r="U39" s="295"/>
      <c r="V39" s="295"/>
      <c r="W39" s="295"/>
      <c r="X39" s="295"/>
    </row>
    <row r="40" spans="1:24" ht="15">
      <c r="C40" s="300"/>
      <c r="D40" s="289"/>
      <c r="E40" s="289"/>
      <c r="F40" s="289"/>
      <c r="G40" s="289"/>
      <c r="H40" s="289"/>
      <c r="I40" s="289"/>
      <c r="J40" s="295"/>
      <c r="K40" s="334"/>
      <c r="L40" s="334"/>
      <c r="M40" s="334"/>
      <c r="N40" s="334"/>
      <c r="O40" s="334"/>
      <c r="P40" s="334"/>
      <c r="Q40" s="295"/>
      <c r="R40" s="295"/>
      <c r="S40" s="295"/>
      <c r="T40" s="295"/>
      <c r="U40" s="295"/>
      <c r="V40" s="295"/>
      <c r="W40" s="295"/>
      <c r="X40" s="295"/>
    </row>
    <row r="41" spans="1:24" ht="13.5" thickBot="1">
      <c r="J41" s="295"/>
      <c r="K41" s="293"/>
      <c r="L41" s="293"/>
      <c r="M41" s="293"/>
      <c r="N41" s="293"/>
      <c r="O41" s="293"/>
      <c r="P41" s="293"/>
      <c r="Q41" s="295"/>
      <c r="R41" s="295"/>
      <c r="S41" s="295"/>
      <c r="T41" s="295"/>
      <c r="U41" s="295"/>
      <c r="V41" s="295"/>
      <c r="W41" s="295"/>
      <c r="X41" s="295"/>
    </row>
    <row r="42" spans="1:24" ht="33.75" customHeight="1">
      <c r="A42" s="329" t="s">
        <v>141</v>
      </c>
      <c r="B42" s="336">
        <f>Year1!C9</f>
        <v>0</v>
      </c>
      <c r="C42" s="330"/>
      <c r="D42" s="330"/>
      <c r="E42" s="555" t="s">
        <v>139</v>
      </c>
      <c r="F42" s="555"/>
      <c r="G42" s="555"/>
      <c r="H42" s="555"/>
      <c r="I42" s="556"/>
      <c r="J42" s="341"/>
      <c r="K42" s="293"/>
      <c r="L42" s="557" t="s">
        <v>129</v>
      </c>
      <c r="M42" s="557"/>
      <c r="N42" s="557"/>
      <c r="O42" s="557"/>
      <c r="P42" s="557"/>
      <c r="Q42" s="295"/>
      <c r="R42" s="295"/>
      <c r="S42" s="295"/>
      <c r="T42" s="295"/>
      <c r="U42" s="295"/>
      <c r="V42" s="295"/>
      <c r="W42" s="295"/>
      <c r="X42" s="295"/>
    </row>
    <row r="43" spans="1:24" ht="34.5" customHeight="1">
      <c r="A43" s="311" t="s">
        <v>138</v>
      </c>
      <c r="B43" s="308"/>
      <c r="C43" s="310"/>
      <c r="D43" s="312" t="s">
        <v>133</v>
      </c>
      <c r="E43" s="296" t="s">
        <v>112</v>
      </c>
      <c r="F43" s="296" t="s">
        <v>113</v>
      </c>
      <c r="G43" s="296" t="s">
        <v>114</v>
      </c>
      <c r="H43" s="296" t="s">
        <v>115</v>
      </c>
      <c r="I43" s="313" t="s">
        <v>116</v>
      </c>
      <c r="J43" s="341"/>
      <c r="K43" s="293"/>
      <c r="L43" s="340" t="s">
        <v>124</v>
      </c>
      <c r="M43" s="340" t="s">
        <v>127</v>
      </c>
      <c r="N43" s="340" t="s">
        <v>125</v>
      </c>
      <c r="O43" s="340" t="s">
        <v>126</v>
      </c>
      <c r="P43" s="340" t="s">
        <v>128</v>
      </c>
      <c r="Q43" s="295"/>
      <c r="R43" s="295"/>
      <c r="S43" s="295"/>
      <c r="T43" s="295"/>
      <c r="U43" s="295"/>
      <c r="V43" s="295"/>
      <c r="W43" s="295"/>
      <c r="X43" s="295"/>
    </row>
    <row r="44" spans="1:24" ht="18.75" customHeight="1">
      <c r="A44" s="314" t="s">
        <v>136</v>
      </c>
      <c r="B44" s="309"/>
      <c r="C44" s="310"/>
      <c r="D44" s="297" t="s">
        <v>148</v>
      </c>
      <c r="E44" s="307"/>
      <c r="F44" s="307"/>
      <c r="G44" s="307"/>
      <c r="H44" s="307"/>
      <c r="I44" s="315"/>
      <c r="J44" s="343"/>
      <c r="K44" s="293"/>
      <c r="L44" s="299">
        <f>IF(E47="No",$B$43,($B$43*E46)+$B$43)</f>
        <v>0</v>
      </c>
      <c r="M44" s="299">
        <f>IF(F47="No",L44*B46+L44,(L44*F46+L44))*B46+(L44*F46+L44)</f>
        <v>0</v>
      </c>
      <c r="N44" s="299">
        <f>IF(AND(E47="No",F47="No",G47="No"),L44*POWER(1+(B46),2),(M44*G46+M44))*B46+(M44*G46+M44)</f>
        <v>0</v>
      </c>
      <c r="O44" s="299">
        <f>IF(AND(E47="No",F47="No",G47="No",H47="No"),L44*POWER(1+(B46),3),(N44*H46+N44))*B46+(N44*H46+N44)</f>
        <v>0</v>
      </c>
      <c r="P44" s="299">
        <f>IF(AND(E47="No",F47="No",G47="No",H47="No",I47="No"),L44*POWER(1+(B46),4),(O44*I46+O44))*B46+(O44*I46+O44)</f>
        <v>0</v>
      </c>
      <c r="Q44" s="295"/>
      <c r="R44" s="295"/>
      <c r="S44" s="295"/>
      <c r="T44" s="295"/>
      <c r="U44" s="295"/>
      <c r="V44" s="295"/>
      <c r="W44" s="295"/>
      <c r="X44" s="295"/>
    </row>
    <row r="45" spans="1:24" ht="18.75" customHeight="1">
      <c r="A45" s="314" t="s">
        <v>137</v>
      </c>
      <c r="B45" s="309"/>
      <c r="C45" s="316"/>
      <c r="D45" s="297" t="s">
        <v>131</v>
      </c>
      <c r="E45" s="307"/>
      <c r="F45" s="307"/>
      <c r="G45" s="307"/>
      <c r="H45" s="307"/>
      <c r="I45" s="315"/>
      <c r="J45" s="295"/>
      <c r="K45" s="293"/>
      <c r="L45" s="301" t="str">
        <f>IF(E47="No","","New Salary")</f>
        <v/>
      </c>
      <c r="M45" s="301" t="str">
        <f t="shared" ref="M45" si="5">IF(F47="No","","New Salary")</f>
        <v/>
      </c>
      <c r="N45" s="301" t="str">
        <f t="shared" ref="N45" si="6">IF(G47="No","","New Salary")</f>
        <v/>
      </c>
      <c r="O45" s="301" t="str">
        <f t="shared" ref="O45" si="7">IF(H47="No","","New Salary")</f>
        <v/>
      </c>
      <c r="P45" s="301" t="str">
        <f t="shared" ref="P45" si="8">IF(I47="No","","New Salary")</f>
        <v/>
      </c>
      <c r="Q45" s="295"/>
      <c r="R45" s="295"/>
      <c r="S45" s="295"/>
      <c r="T45" s="295"/>
      <c r="U45" s="295"/>
      <c r="V45" s="295"/>
      <c r="W45" s="295"/>
      <c r="X45" s="295"/>
    </row>
    <row r="46" spans="1:24" ht="15" customHeight="1">
      <c r="A46" s="317" t="s">
        <v>122</v>
      </c>
      <c r="B46" s="302">
        <v>0.03</v>
      </c>
      <c r="C46" s="316"/>
      <c r="D46" s="303" t="s">
        <v>132</v>
      </c>
      <c r="E46" s="298">
        <f>SUM(E44:E45)</f>
        <v>0</v>
      </c>
      <c r="F46" s="298">
        <f>SUM(F44:F45)</f>
        <v>0</v>
      </c>
      <c r="G46" s="298">
        <f>SUM(G44:G45)</f>
        <v>0</v>
      </c>
      <c r="H46" s="298">
        <f>SUM(H44:H45)</f>
        <v>0</v>
      </c>
      <c r="I46" s="318">
        <f>SUM(I44:I45)</f>
        <v>0</v>
      </c>
      <c r="J46" s="295"/>
      <c r="K46" s="293"/>
      <c r="L46" s="293"/>
      <c r="M46" s="293"/>
      <c r="N46" s="293"/>
      <c r="O46" s="293"/>
      <c r="P46" s="293"/>
      <c r="Q46" s="295"/>
      <c r="R46" s="295"/>
      <c r="S46" s="295"/>
      <c r="T46" s="295"/>
      <c r="U46" s="295"/>
      <c r="V46" s="295"/>
      <c r="W46" s="295"/>
      <c r="X46" s="295"/>
    </row>
    <row r="47" spans="1:24" ht="15" customHeight="1">
      <c r="A47" s="319"/>
      <c r="B47" s="320"/>
      <c r="C47" s="310"/>
      <c r="D47" s="310"/>
      <c r="E47" s="331" t="str">
        <f>IF(AND(E44="",E45=""),"No","Yes")</f>
        <v>No</v>
      </c>
      <c r="F47" s="331" t="str">
        <f>IF(AND(F44="",F45=""),"No","Yes")</f>
        <v>No</v>
      </c>
      <c r="G47" s="331" t="str">
        <f>IF(AND(G44="",G45=""),"No","Yes")</f>
        <v>No</v>
      </c>
      <c r="H47" s="331" t="str">
        <f>IF(AND(H44="",H45=""),"No","Yes")</f>
        <v>No</v>
      </c>
      <c r="I47" s="332" t="str">
        <f>IF(AND(I44="",I45=""),"No","Yes")</f>
        <v>No</v>
      </c>
      <c r="J47" s="295"/>
      <c r="K47" s="334"/>
      <c r="L47" s="333"/>
      <c r="M47" s="334"/>
      <c r="N47" s="334"/>
      <c r="O47" s="334"/>
      <c r="P47" s="334"/>
      <c r="Q47" s="295"/>
      <c r="R47" s="295"/>
      <c r="S47" s="295"/>
      <c r="T47" s="295"/>
      <c r="U47" s="295"/>
      <c r="V47" s="295"/>
      <c r="W47" s="295"/>
      <c r="X47" s="295"/>
    </row>
    <row r="48" spans="1:24" ht="15" customHeight="1">
      <c r="A48" s="321"/>
      <c r="B48" s="310"/>
      <c r="C48" s="310"/>
      <c r="D48" s="310"/>
      <c r="E48" s="310"/>
      <c r="F48" s="310"/>
      <c r="G48" s="310"/>
      <c r="H48" s="310"/>
      <c r="I48" s="322"/>
      <c r="J48" s="295"/>
      <c r="K48" s="334"/>
      <c r="L48" s="334"/>
      <c r="M48" s="334"/>
      <c r="N48" s="334"/>
      <c r="O48" s="334"/>
      <c r="P48" s="334"/>
      <c r="Q48" s="295"/>
      <c r="R48" s="295"/>
      <c r="S48" s="295"/>
      <c r="T48" s="295"/>
      <c r="U48" s="295"/>
      <c r="V48" s="295"/>
      <c r="W48" s="295"/>
      <c r="X48" s="295"/>
    </row>
    <row r="49" spans="1:24" ht="32.25" customHeight="1">
      <c r="A49" s="552" t="s">
        <v>135</v>
      </c>
      <c r="B49" s="553"/>
      <c r="C49" s="310"/>
      <c r="D49" s="310"/>
      <c r="E49" s="310"/>
      <c r="F49" s="310"/>
      <c r="G49" s="310"/>
      <c r="H49" s="310"/>
      <c r="I49" s="322"/>
      <c r="J49" s="295"/>
      <c r="K49" s="334"/>
      <c r="L49" s="334"/>
      <c r="M49" s="334"/>
      <c r="N49" s="334"/>
      <c r="O49" s="334"/>
      <c r="P49" s="334"/>
      <c r="Q49" s="295"/>
      <c r="R49" s="295"/>
      <c r="S49" s="295"/>
      <c r="T49" s="295"/>
      <c r="U49" s="295"/>
      <c r="V49" s="295"/>
      <c r="W49" s="295"/>
      <c r="X49" s="295"/>
    </row>
    <row r="50" spans="1:24" ht="22.5" customHeight="1">
      <c r="A50" s="323" t="s">
        <v>117</v>
      </c>
      <c r="B50" s="304">
        <f>L44</f>
        <v>0</v>
      </c>
      <c r="C50" s="310"/>
      <c r="D50" s="310"/>
      <c r="E50" s="310"/>
      <c r="F50" s="310"/>
      <c r="G50" s="310"/>
      <c r="H50" s="310"/>
      <c r="I50" s="322"/>
      <c r="J50" s="295"/>
      <c r="K50" s="334"/>
      <c r="L50" s="334"/>
      <c r="M50" s="334"/>
      <c r="N50" s="334"/>
      <c r="O50" s="334"/>
      <c r="P50" s="334"/>
      <c r="Q50" s="295"/>
      <c r="R50" s="295"/>
      <c r="S50" s="295"/>
      <c r="T50" s="295"/>
      <c r="U50" s="295"/>
      <c r="V50" s="295"/>
      <c r="W50" s="295"/>
      <c r="X50" s="295"/>
    </row>
    <row r="51" spans="1:24" ht="22.5" customHeight="1">
      <c r="A51" s="323" t="s">
        <v>118</v>
      </c>
      <c r="B51" s="304">
        <f>IF(M45="New Salary",M44,L44*B46+L44)</f>
        <v>0</v>
      </c>
      <c r="C51" s="310"/>
      <c r="D51" s="310"/>
      <c r="E51" s="310"/>
      <c r="F51" s="310"/>
      <c r="G51" s="310"/>
      <c r="H51" s="310"/>
      <c r="I51" s="322"/>
      <c r="J51" s="295"/>
      <c r="K51" s="334"/>
      <c r="L51" s="334"/>
      <c r="M51" s="334"/>
      <c r="N51" s="334"/>
      <c r="O51" s="334"/>
      <c r="P51" s="334"/>
      <c r="Q51" s="295"/>
      <c r="R51" s="295"/>
      <c r="S51" s="295"/>
      <c r="T51" s="295"/>
      <c r="U51" s="295"/>
      <c r="V51" s="295"/>
      <c r="W51" s="295"/>
      <c r="X51" s="295"/>
    </row>
    <row r="52" spans="1:24" ht="22.5" customHeight="1">
      <c r="A52" s="323" t="s">
        <v>119</v>
      </c>
      <c r="B52" s="304">
        <f>IF(N45="New Salary",N44,B51*B46+B51)</f>
        <v>0</v>
      </c>
      <c r="C52" s="316"/>
      <c r="D52" s="335" t="s">
        <v>123</v>
      </c>
      <c r="E52" s="335"/>
      <c r="F52" s="335"/>
      <c r="G52" s="335"/>
      <c r="H52" s="310"/>
      <c r="I52" s="322"/>
      <c r="J52" s="295"/>
      <c r="K52" s="334"/>
      <c r="L52" s="334"/>
      <c r="M52" s="334"/>
      <c r="N52" s="334"/>
      <c r="O52" s="334"/>
      <c r="P52" s="334"/>
      <c r="Q52" s="295"/>
      <c r="R52" s="295"/>
      <c r="S52" s="295"/>
      <c r="T52" s="295"/>
      <c r="U52" s="295"/>
      <c r="V52" s="295"/>
      <c r="W52" s="295"/>
      <c r="X52" s="295"/>
    </row>
    <row r="53" spans="1:24" ht="22.5" customHeight="1">
      <c r="A53" s="323" t="s">
        <v>120</v>
      </c>
      <c r="B53" s="304">
        <f>IF(O45="New Salary",O44,B52*B46+B52)</f>
        <v>0</v>
      </c>
      <c r="C53" s="316"/>
      <c r="D53" s="331">
        <f>B45-B44</f>
        <v>0</v>
      </c>
      <c r="E53" s="335"/>
      <c r="F53" s="335"/>
      <c r="G53" s="335"/>
      <c r="H53" s="310"/>
      <c r="I53" s="322"/>
      <c r="J53" s="295"/>
      <c r="K53" s="334"/>
      <c r="L53" s="334"/>
      <c r="M53" s="334"/>
      <c r="N53" s="334"/>
      <c r="O53" s="334"/>
      <c r="P53" s="334"/>
      <c r="Q53" s="295"/>
      <c r="R53" s="295"/>
      <c r="S53" s="295"/>
      <c r="T53" s="295"/>
      <c r="U53" s="295"/>
      <c r="V53" s="295"/>
      <c r="W53" s="295"/>
      <c r="X53" s="295"/>
    </row>
    <row r="54" spans="1:24" ht="22.5" customHeight="1" thickBot="1">
      <c r="A54" s="324" t="s">
        <v>121</v>
      </c>
      <c r="B54" s="325">
        <f>IF(P45="New Salary",P44,B53*B46+B53)</f>
        <v>0</v>
      </c>
      <c r="C54" s="326"/>
      <c r="D54" s="327"/>
      <c r="E54" s="327"/>
      <c r="F54" s="327"/>
      <c r="G54" s="327"/>
      <c r="H54" s="327"/>
      <c r="I54" s="328"/>
      <c r="J54" s="295"/>
      <c r="K54" s="334"/>
      <c r="L54" s="334"/>
      <c r="M54" s="334"/>
      <c r="N54" s="334"/>
      <c r="O54" s="334"/>
      <c r="P54" s="334"/>
      <c r="Q54" s="295"/>
      <c r="R54" s="295"/>
      <c r="S54" s="295"/>
      <c r="T54" s="295"/>
      <c r="U54" s="295"/>
      <c r="V54" s="295"/>
      <c r="W54" s="295"/>
      <c r="X54" s="295"/>
    </row>
    <row r="55" spans="1:24" ht="15" customHeight="1">
      <c r="C55" s="300"/>
      <c r="D55" s="289"/>
      <c r="E55" s="289"/>
      <c r="F55" s="289"/>
      <c r="G55" s="289"/>
      <c r="H55" s="289"/>
      <c r="I55" s="289"/>
      <c r="J55" s="295"/>
      <c r="K55" s="334"/>
      <c r="L55" s="334"/>
      <c r="M55" s="334"/>
      <c r="N55" s="334"/>
      <c r="O55" s="334"/>
      <c r="P55" s="334"/>
      <c r="Q55" s="295"/>
      <c r="R55" s="295"/>
      <c r="S55" s="295"/>
      <c r="T55" s="295"/>
      <c r="U55" s="295"/>
      <c r="V55" s="295"/>
      <c r="W55" s="295"/>
      <c r="X55" s="295"/>
    </row>
    <row r="56" spans="1:24" ht="15">
      <c r="C56" s="300"/>
      <c r="D56" s="289"/>
      <c r="E56" s="289"/>
      <c r="F56" s="289"/>
      <c r="G56" s="289"/>
      <c r="H56" s="289"/>
      <c r="I56" s="289"/>
      <c r="J56" s="295"/>
      <c r="K56" s="334"/>
      <c r="L56" s="334"/>
      <c r="M56" s="334"/>
      <c r="N56" s="334"/>
      <c r="O56" s="334"/>
      <c r="P56" s="334"/>
      <c r="Q56" s="295"/>
      <c r="R56" s="295"/>
      <c r="S56" s="295"/>
      <c r="T56" s="295"/>
      <c r="U56" s="295"/>
      <c r="V56" s="295"/>
      <c r="W56" s="295"/>
      <c r="X56" s="295"/>
    </row>
    <row r="57" spans="1:24" ht="15">
      <c r="C57" s="300"/>
      <c r="D57" s="289"/>
      <c r="E57" s="289"/>
      <c r="F57" s="289"/>
      <c r="G57" s="289"/>
      <c r="H57" s="289"/>
      <c r="I57" s="289"/>
      <c r="J57" s="295"/>
      <c r="K57" s="334"/>
      <c r="L57" s="334"/>
      <c r="M57" s="334"/>
      <c r="N57" s="334"/>
      <c r="O57" s="334"/>
      <c r="P57" s="334"/>
      <c r="Q57" s="295"/>
      <c r="R57" s="295"/>
      <c r="S57" s="295"/>
      <c r="T57" s="295"/>
      <c r="U57" s="295"/>
      <c r="V57" s="295"/>
      <c r="W57" s="295"/>
      <c r="X57" s="295"/>
    </row>
    <row r="58" spans="1:24" ht="15.75" thickBot="1">
      <c r="C58" s="300"/>
      <c r="D58" s="289"/>
      <c r="E58" s="289"/>
      <c r="F58" s="289"/>
      <c r="G58" s="289"/>
      <c r="H58" s="289"/>
      <c r="I58" s="289"/>
      <c r="J58" s="295"/>
      <c r="K58" s="334"/>
      <c r="L58" s="334"/>
      <c r="M58" s="334"/>
      <c r="N58" s="334"/>
      <c r="O58" s="334"/>
      <c r="P58" s="334"/>
      <c r="Q58" s="295"/>
      <c r="R58" s="295"/>
      <c r="S58" s="295"/>
      <c r="T58" s="295"/>
      <c r="U58" s="295"/>
      <c r="V58" s="295"/>
      <c r="W58" s="295"/>
      <c r="X58" s="295"/>
    </row>
    <row r="59" spans="1:24" ht="30" customHeight="1">
      <c r="A59" s="345" t="s">
        <v>143</v>
      </c>
      <c r="B59" s="336"/>
      <c r="C59" s="330"/>
      <c r="D59" s="330"/>
      <c r="E59" s="555" t="s">
        <v>139</v>
      </c>
      <c r="F59" s="555"/>
      <c r="G59" s="555"/>
      <c r="H59" s="555"/>
      <c r="I59" s="556"/>
      <c r="J59" s="341"/>
      <c r="K59" s="293"/>
      <c r="L59" s="557" t="s">
        <v>129</v>
      </c>
      <c r="M59" s="557"/>
      <c r="N59" s="557"/>
      <c r="O59" s="557"/>
      <c r="P59" s="557"/>
      <c r="Q59" s="295"/>
      <c r="R59" s="295"/>
      <c r="S59" s="295"/>
      <c r="T59" s="295"/>
      <c r="U59" s="295"/>
      <c r="V59" s="295"/>
      <c r="W59" s="295"/>
      <c r="X59" s="295"/>
    </row>
    <row r="60" spans="1:24" ht="30.75">
      <c r="A60" s="342" t="s">
        <v>138</v>
      </c>
      <c r="B60" s="308"/>
      <c r="C60" s="310"/>
      <c r="D60" s="312" t="s">
        <v>133</v>
      </c>
      <c r="E60" s="296" t="s">
        <v>112</v>
      </c>
      <c r="F60" s="296" t="s">
        <v>113</v>
      </c>
      <c r="G60" s="296" t="s">
        <v>114</v>
      </c>
      <c r="H60" s="296" t="s">
        <v>115</v>
      </c>
      <c r="I60" s="313" t="s">
        <v>116</v>
      </c>
      <c r="J60" s="341"/>
      <c r="K60" s="293"/>
      <c r="L60" s="340" t="s">
        <v>124</v>
      </c>
      <c r="M60" s="340" t="s">
        <v>127</v>
      </c>
      <c r="N60" s="340" t="s">
        <v>125</v>
      </c>
      <c r="O60" s="340" t="s">
        <v>126</v>
      </c>
      <c r="P60" s="340" t="s">
        <v>128</v>
      </c>
      <c r="Q60" s="295"/>
      <c r="R60" s="295"/>
      <c r="S60" s="295"/>
      <c r="T60" s="295"/>
      <c r="U60" s="295"/>
      <c r="V60" s="295"/>
      <c r="W60" s="295"/>
      <c r="X60" s="295"/>
    </row>
    <row r="61" spans="1:24" ht="15">
      <c r="A61" s="314" t="s">
        <v>136</v>
      </c>
      <c r="B61" s="309"/>
      <c r="C61" s="310"/>
      <c r="D61" s="297" t="s">
        <v>148</v>
      </c>
      <c r="E61" s="307"/>
      <c r="F61" s="307"/>
      <c r="G61" s="307"/>
      <c r="H61" s="307"/>
      <c r="I61" s="315"/>
      <c r="J61" s="343"/>
      <c r="K61" s="293"/>
      <c r="L61" s="299">
        <f>IF(E64="No",$B$60,($B$60*E63)+$B$60)</f>
        <v>0</v>
      </c>
      <c r="M61" s="299">
        <f>IF(F64="No",L61*B63+L61,(L61*F63+L61))*B63+(L61*F63+L61)</f>
        <v>0</v>
      </c>
      <c r="N61" s="299">
        <f>IF(AND(E64="No",F64="No",G64="No"),L61*POWER(1+(B63),2),(M61*G63+M61))*B63+(M61*G63+M61)</f>
        <v>0</v>
      </c>
      <c r="O61" s="299">
        <f>IF(AND(E64="No",F64="No",G64="No",H64="No"),L61*POWER(1+(B63),3),(N61*H63+N61))*B63+(N61*H63+N61)</f>
        <v>0</v>
      </c>
      <c r="P61" s="299">
        <f>IF(AND(E64="No",F64="No",G64="No",H64="No",I64="No"),L61*POWER(1+(B63),4),(O61*I63+O61))*B63+(O61*I63+O61)</f>
        <v>0</v>
      </c>
      <c r="Q61" s="295"/>
      <c r="R61" s="295"/>
      <c r="S61" s="295"/>
      <c r="T61" s="295"/>
      <c r="U61" s="295"/>
      <c r="V61" s="295"/>
      <c r="W61" s="295"/>
      <c r="X61" s="295"/>
    </row>
    <row r="62" spans="1:24" ht="15">
      <c r="A62" s="314" t="s">
        <v>137</v>
      </c>
      <c r="B62" s="309"/>
      <c r="C62" s="316"/>
      <c r="D62" s="297" t="s">
        <v>131</v>
      </c>
      <c r="E62" s="307"/>
      <c r="F62" s="307"/>
      <c r="G62" s="307"/>
      <c r="H62" s="307"/>
      <c r="I62" s="315"/>
      <c r="J62" s="295"/>
      <c r="K62" s="293"/>
      <c r="L62" s="301" t="str">
        <f>IF(E64="No","","New Salary")</f>
        <v/>
      </c>
      <c r="M62" s="301" t="str">
        <f t="shared" ref="M62" si="9">IF(F64="No","","New Salary")</f>
        <v/>
      </c>
      <c r="N62" s="301" t="str">
        <f t="shared" ref="N62" si="10">IF(G64="No","","New Salary")</f>
        <v/>
      </c>
      <c r="O62" s="301" t="str">
        <f t="shared" ref="O62" si="11">IF(H64="No","","New Salary")</f>
        <v/>
      </c>
      <c r="P62" s="301" t="str">
        <f t="shared" ref="P62" si="12">IF(I64="No","","New Salary")</f>
        <v/>
      </c>
      <c r="Q62" s="295"/>
      <c r="R62" s="295"/>
      <c r="S62" s="295"/>
      <c r="T62" s="295"/>
      <c r="U62" s="295"/>
      <c r="V62" s="295"/>
      <c r="W62" s="295"/>
      <c r="X62" s="295"/>
    </row>
    <row r="63" spans="1:24" ht="15">
      <c r="A63" s="317" t="s">
        <v>122</v>
      </c>
      <c r="B63" s="302">
        <v>0.03</v>
      </c>
      <c r="C63" s="316"/>
      <c r="D63" s="303" t="s">
        <v>132</v>
      </c>
      <c r="E63" s="298">
        <f>SUM(E61:E62)</f>
        <v>0</v>
      </c>
      <c r="F63" s="298">
        <f>SUM(F61:F62)</f>
        <v>0</v>
      </c>
      <c r="G63" s="298">
        <f>SUM(G61:G62)</f>
        <v>0</v>
      </c>
      <c r="H63" s="298">
        <f>SUM(H61:H62)</f>
        <v>0</v>
      </c>
      <c r="I63" s="318">
        <f>SUM(I61:I62)</f>
        <v>0</v>
      </c>
      <c r="J63" s="295"/>
      <c r="K63" s="293"/>
      <c r="L63" s="293"/>
      <c r="M63" s="293"/>
      <c r="N63" s="293"/>
      <c r="O63" s="293"/>
      <c r="P63" s="293"/>
      <c r="Q63" s="295"/>
      <c r="R63" s="295"/>
      <c r="S63" s="295"/>
      <c r="T63" s="295"/>
      <c r="U63" s="295"/>
      <c r="V63" s="295"/>
      <c r="W63" s="295"/>
      <c r="X63" s="295"/>
    </row>
    <row r="64" spans="1:24" ht="15">
      <c r="A64" s="319"/>
      <c r="B64" s="320"/>
      <c r="C64" s="310"/>
      <c r="D64" s="310"/>
      <c r="E64" s="331" t="str">
        <f>IF(AND(E61="",E62=""),"No","Yes")</f>
        <v>No</v>
      </c>
      <c r="F64" s="331" t="str">
        <f>IF(AND(F61="",F62=""),"No","Yes")</f>
        <v>No</v>
      </c>
      <c r="G64" s="331" t="str">
        <f>IF(AND(G61="",G62=""),"No","Yes")</f>
        <v>No</v>
      </c>
      <c r="H64" s="331" t="str">
        <f>IF(AND(H61="",H62=""),"No","Yes")</f>
        <v>No</v>
      </c>
      <c r="I64" s="332" t="str">
        <f>IF(AND(I61="",I62=""),"No","Yes")</f>
        <v>No</v>
      </c>
      <c r="J64" s="295"/>
      <c r="K64" s="334"/>
      <c r="L64" s="333"/>
      <c r="M64" s="334"/>
      <c r="N64" s="334"/>
      <c r="O64" s="334"/>
      <c r="P64" s="334"/>
      <c r="Q64" s="295"/>
      <c r="R64" s="295"/>
      <c r="S64" s="295"/>
      <c r="T64" s="295"/>
      <c r="U64" s="295"/>
      <c r="V64" s="295"/>
      <c r="W64" s="295"/>
      <c r="X64" s="295"/>
    </row>
    <row r="65" spans="1:24" ht="15">
      <c r="A65" s="321"/>
      <c r="B65" s="310"/>
      <c r="C65" s="310"/>
      <c r="D65" s="310"/>
      <c r="E65" s="310"/>
      <c r="F65" s="310"/>
      <c r="G65" s="310"/>
      <c r="H65" s="310"/>
      <c r="I65" s="322"/>
      <c r="J65" s="295"/>
      <c r="K65" s="334"/>
      <c r="L65" s="334"/>
      <c r="M65" s="334"/>
      <c r="N65" s="334"/>
      <c r="O65" s="334"/>
      <c r="P65" s="334"/>
      <c r="Q65" s="295"/>
      <c r="R65" s="295"/>
      <c r="S65" s="295"/>
      <c r="T65" s="295"/>
      <c r="U65" s="295"/>
      <c r="V65" s="295"/>
      <c r="W65" s="295"/>
      <c r="X65" s="295"/>
    </row>
    <row r="66" spans="1:24" ht="30.75" customHeight="1">
      <c r="A66" s="552" t="s">
        <v>135</v>
      </c>
      <c r="B66" s="553"/>
      <c r="C66" s="310"/>
      <c r="D66" s="310"/>
      <c r="E66" s="310"/>
      <c r="F66" s="310"/>
      <c r="G66" s="310"/>
      <c r="H66" s="310"/>
      <c r="I66" s="322"/>
      <c r="J66" s="295"/>
      <c r="K66" s="334"/>
      <c r="L66" s="334"/>
      <c r="M66" s="334"/>
      <c r="N66" s="334"/>
      <c r="O66" s="334"/>
      <c r="P66" s="334"/>
      <c r="Q66" s="295"/>
      <c r="R66" s="295"/>
      <c r="S66" s="295"/>
      <c r="T66" s="295"/>
      <c r="U66" s="295"/>
      <c r="V66" s="295"/>
      <c r="W66" s="295"/>
      <c r="X66" s="295"/>
    </row>
    <row r="67" spans="1:24" ht="15">
      <c r="A67" s="323" t="s">
        <v>117</v>
      </c>
      <c r="B67" s="304">
        <f>L61</f>
        <v>0</v>
      </c>
      <c r="C67" s="310"/>
      <c r="D67" s="310"/>
      <c r="E67" s="310"/>
      <c r="F67" s="310"/>
      <c r="G67" s="310"/>
      <c r="H67" s="310"/>
      <c r="I67" s="322"/>
      <c r="J67" s="295"/>
      <c r="K67" s="334"/>
      <c r="L67" s="334"/>
      <c r="M67" s="334"/>
      <c r="N67" s="334"/>
      <c r="O67" s="334"/>
      <c r="P67" s="334"/>
      <c r="Q67" s="295"/>
      <c r="R67" s="295"/>
      <c r="S67" s="295"/>
      <c r="T67" s="295"/>
      <c r="U67" s="295"/>
      <c r="V67" s="295"/>
      <c r="W67" s="295"/>
      <c r="X67" s="295"/>
    </row>
    <row r="68" spans="1:24" ht="15">
      <c r="A68" s="323" t="s">
        <v>118</v>
      </c>
      <c r="B68" s="304">
        <f>IF(M62="New Salary",M61,L61*B63+L61)</f>
        <v>0</v>
      </c>
      <c r="C68" s="310"/>
      <c r="D68" s="310"/>
      <c r="E68" s="310"/>
      <c r="F68" s="310"/>
      <c r="G68" s="310"/>
      <c r="H68" s="310"/>
      <c r="I68" s="322"/>
      <c r="J68" s="295"/>
      <c r="K68" s="334"/>
      <c r="L68" s="334"/>
      <c r="M68" s="334"/>
      <c r="N68" s="334"/>
      <c r="O68" s="334"/>
      <c r="P68" s="334"/>
      <c r="Q68" s="295"/>
      <c r="R68" s="295"/>
      <c r="S68" s="295"/>
      <c r="T68" s="295"/>
      <c r="U68" s="295"/>
      <c r="V68" s="295"/>
      <c r="W68" s="295"/>
      <c r="X68" s="295"/>
    </row>
    <row r="69" spans="1:24" ht="15">
      <c r="A69" s="323" t="s">
        <v>119</v>
      </c>
      <c r="B69" s="304">
        <f>IF(N62="New Salary",N61,B68*B63+B68)</f>
        <v>0</v>
      </c>
      <c r="C69" s="316"/>
      <c r="D69" s="335" t="s">
        <v>123</v>
      </c>
      <c r="E69" s="335"/>
      <c r="F69" s="335"/>
      <c r="G69" s="335"/>
      <c r="H69" s="310"/>
      <c r="I69" s="322"/>
      <c r="J69" s="295"/>
      <c r="K69" s="334"/>
      <c r="L69" s="334"/>
      <c r="M69" s="334"/>
      <c r="N69" s="334"/>
      <c r="O69" s="334"/>
      <c r="P69" s="334"/>
      <c r="Q69" s="295"/>
      <c r="R69" s="295"/>
      <c r="S69" s="295"/>
      <c r="T69" s="295"/>
      <c r="U69" s="295"/>
      <c r="V69" s="295"/>
      <c r="W69" s="295"/>
      <c r="X69" s="295"/>
    </row>
    <row r="70" spans="1:24" ht="15">
      <c r="A70" s="323" t="s">
        <v>120</v>
      </c>
      <c r="B70" s="304">
        <f>IF(O62="New Salary",O61,B69*B63+B69)</f>
        <v>0</v>
      </c>
      <c r="C70" s="316"/>
      <c r="D70" s="331">
        <f>B62-B61</f>
        <v>0</v>
      </c>
      <c r="E70" s="335"/>
      <c r="F70" s="335"/>
      <c r="G70" s="335"/>
      <c r="H70" s="310"/>
      <c r="I70" s="322"/>
      <c r="J70" s="295"/>
      <c r="K70" s="334"/>
      <c r="L70" s="334"/>
      <c r="M70" s="334"/>
      <c r="N70" s="334"/>
      <c r="O70" s="334"/>
      <c r="P70" s="334"/>
      <c r="Q70" s="295"/>
      <c r="R70" s="295"/>
      <c r="S70" s="295"/>
      <c r="T70" s="295"/>
      <c r="U70" s="295"/>
      <c r="V70" s="295"/>
      <c r="W70" s="295"/>
      <c r="X70" s="295"/>
    </row>
    <row r="71" spans="1:24" ht="15.75" thickBot="1">
      <c r="A71" s="324" t="s">
        <v>121</v>
      </c>
      <c r="B71" s="325">
        <f>IF(P62="New Salary",P61,B70*B63+B70)</f>
        <v>0</v>
      </c>
      <c r="C71" s="326"/>
      <c r="D71" s="327"/>
      <c r="E71" s="327"/>
      <c r="F71" s="327"/>
      <c r="G71" s="327"/>
      <c r="H71" s="327"/>
      <c r="I71" s="328"/>
      <c r="J71" s="295"/>
      <c r="K71" s="334"/>
      <c r="L71" s="334"/>
      <c r="M71" s="334"/>
      <c r="N71" s="334"/>
      <c r="O71" s="334"/>
      <c r="P71" s="334"/>
      <c r="Q71" s="295"/>
      <c r="R71" s="295"/>
      <c r="S71" s="295"/>
      <c r="T71" s="295"/>
      <c r="U71" s="295"/>
      <c r="V71" s="295"/>
      <c r="W71" s="295"/>
      <c r="X71" s="295"/>
    </row>
    <row r="72" spans="1:24" ht="15">
      <c r="C72" s="300"/>
      <c r="D72" s="289"/>
      <c r="E72" s="289"/>
      <c r="F72" s="289"/>
      <c r="G72" s="289"/>
      <c r="H72" s="289"/>
      <c r="I72" s="289"/>
      <c r="K72" s="334"/>
      <c r="L72" s="334"/>
      <c r="M72" s="334"/>
      <c r="N72" s="334"/>
      <c r="O72" s="334"/>
      <c r="P72" s="334"/>
    </row>
    <row r="73" spans="1:24" ht="15">
      <c r="C73" s="300"/>
      <c r="D73" s="289"/>
      <c r="E73" s="289"/>
      <c r="F73" s="289"/>
      <c r="G73" s="289"/>
      <c r="H73" s="289"/>
      <c r="I73" s="289"/>
      <c r="K73" s="295"/>
      <c r="L73" s="295"/>
      <c r="M73" s="295"/>
      <c r="N73" s="295"/>
      <c r="O73" s="295"/>
      <c r="P73" s="295"/>
    </row>
    <row r="74" spans="1:24" ht="15">
      <c r="A74" s="305" t="s">
        <v>130</v>
      </c>
      <c r="B74" s="289"/>
      <c r="C74" s="300"/>
      <c r="D74" s="289"/>
      <c r="E74" s="289"/>
      <c r="F74" s="289"/>
      <c r="G74" s="289"/>
      <c r="H74" s="289"/>
      <c r="I74" s="289"/>
      <c r="K74" s="295"/>
      <c r="L74" s="295"/>
      <c r="M74" s="295"/>
      <c r="N74" s="295"/>
      <c r="O74" s="295"/>
      <c r="P74" s="295"/>
    </row>
    <row r="75" spans="1:24">
      <c r="A75" s="306" t="s">
        <v>145</v>
      </c>
      <c r="B75" s="306"/>
      <c r="K75" s="295"/>
      <c r="L75" s="295"/>
      <c r="M75" s="295"/>
      <c r="N75" s="295"/>
      <c r="O75" s="295"/>
      <c r="P75" s="295"/>
    </row>
    <row r="76" spans="1:24">
      <c r="A76" s="344" t="s">
        <v>144</v>
      </c>
      <c r="K76" s="295"/>
      <c r="L76" s="295"/>
      <c r="M76" s="295"/>
      <c r="N76" s="295"/>
      <c r="O76" s="295"/>
      <c r="P76" s="295"/>
    </row>
    <row r="77" spans="1:24">
      <c r="K77" s="295"/>
      <c r="L77" s="295"/>
      <c r="M77" s="295"/>
      <c r="N77" s="295"/>
      <c r="O77" s="295"/>
      <c r="P77" s="295"/>
    </row>
    <row r="78" spans="1:24">
      <c r="K78" s="295"/>
      <c r="L78" s="295"/>
      <c r="M78" s="295"/>
      <c r="N78" s="295"/>
      <c r="O78" s="295"/>
      <c r="P78" s="295"/>
    </row>
    <row r="79" spans="1:24">
      <c r="K79" s="295"/>
      <c r="L79" s="295"/>
      <c r="M79" s="295"/>
      <c r="N79" s="295"/>
      <c r="O79" s="295"/>
      <c r="P79" s="295"/>
    </row>
  </sheetData>
  <sheetProtection password="EF3D" sheet="1" objects="1" scenarios="1" selectLockedCells="1"/>
  <mergeCells count="13">
    <mergeCell ref="E59:I59"/>
    <mergeCell ref="L59:P59"/>
    <mergeCell ref="A66:B66"/>
    <mergeCell ref="E42:I42"/>
    <mergeCell ref="L42:P42"/>
    <mergeCell ref="A49:B49"/>
    <mergeCell ref="A16:B16"/>
    <mergeCell ref="A5:I5"/>
    <mergeCell ref="E25:I25"/>
    <mergeCell ref="L25:P25"/>
    <mergeCell ref="A32:B32"/>
    <mergeCell ref="E9:I9"/>
    <mergeCell ref="L9:P9"/>
  </mergeCells>
  <pageMargins left="0.7" right="0.7" top="0.75" bottom="0.75" header="0.3" footer="0.3"/>
  <pageSetup scale="73"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2"/>
  <sheetViews>
    <sheetView zoomScale="150" zoomScaleNormal="150" zoomScalePageLayoutView="150" workbookViewId="0">
      <selection activeCell="A10" sqref="A10"/>
    </sheetView>
  </sheetViews>
  <sheetFormatPr defaultColWidth="8.7109375" defaultRowHeight="12.75"/>
  <cols>
    <col min="1" max="1" width="17.28515625" style="44" customWidth="1"/>
    <col min="2" max="2" width="22.85546875" style="44" customWidth="1"/>
    <col min="3" max="3" width="1.5703125" style="44" customWidth="1"/>
    <col min="4" max="4" width="21.140625" style="44" customWidth="1"/>
    <col min="5" max="5" width="25.42578125" style="44" customWidth="1"/>
    <col min="6" max="16384" width="8.7109375" style="44"/>
  </cols>
  <sheetData>
    <row r="1" spans="1:12" ht="15.75">
      <c r="A1" s="88" t="s">
        <v>86</v>
      </c>
    </row>
    <row r="2" spans="1:12">
      <c r="H2" s="84"/>
      <c r="I2" s="84"/>
      <c r="J2" s="84"/>
      <c r="K2" s="84"/>
      <c r="L2" s="84"/>
    </row>
    <row r="3" spans="1:12" ht="15.75">
      <c r="A3" s="87" t="s">
        <v>85</v>
      </c>
      <c r="B3" s="86"/>
      <c r="C3" s="86"/>
      <c r="H3" s="84"/>
      <c r="I3" s="84"/>
      <c r="J3" s="84"/>
      <c r="K3" s="84"/>
      <c r="L3" s="84"/>
    </row>
    <row r="4" spans="1:12" ht="130.5" customHeight="1">
      <c r="A4" s="558" t="s">
        <v>101</v>
      </c>
      <c r="B4" s="558"/>
      <c r="C4" s="558"/>
      <c r="D4" s="558"/>
      <c r="E4" s="558"/>
      <c r="H4" s="84"/>
      <c r="I4" s="84"/>
      <c r="J4" s="84"/>
      <c r="K4" s="84"/>
      <c r="L4" s="84"/>
    </row>
    <row r="5" spans="1:12" ht="32.25" customHeight="1">
      <c r="A5" s="91"/>
      <c r="B5" s="91"/>
      <c r="C5" s="91"/>
      <c r="H5" s="84"/>
      <c r="I5" s="84"/>
      <c r="J5" s="84"/>
      <c r="K5" s="84"/>
      <c r="L5" s="84"/>
    </row>
    <row r="6" spans="1:12" ht="21" customHeight="1">
      <c r="A6" s="559" t="s">
        <v>89</v>
      </c>
      <c r="B6" s="560"/>
      <c r="C6" s="560"/>
      <c r="D6" s="560"/>
      <c r="E6" s="561"/>
    </row>
    <row r="7" spans="1:12" ht="4.5" customHeight="1">
      <c r="A7" s="93"/>
      <c r="B7" s="83"/>
      <c r="C7" s="83"/>
      <c r="D7" s="83"/>
      <c r="E7" s="94"/>
    </row>
    <row r="8" spans="1:12" ht="30" customHeight="1">
      <c r="A8" s="583" t="s">
        <v>88</v>
      </c>
      <c r="B8" s="584"/>
      <c r="C8" s="83"/>
      <c r="D8" s="585" t="s">
        <v>87</v>
      </c>
      <c r="E8" s="586"/>
    </row>
    <row r="9" spans="1:12" ht="30">
      <c r="A9" s="284" t="s">
        <v>102</v>
      </c>
      <c r="B9" s="285" t="s">
        <v>82</v>
      </c>
      <c r="C9" s="83"/>
      <c r="D9" s="286" t="s">
        <v>102</v>
      </c>
      <c r="E9" s="287" t="s">
        <v>82</v>
      </c>
      <c r="K9" s="90"/>
    </row>
    <row r="10" spans="1:12" ht="53.25" customHeight="1">
      <c r="A10" s="135"/>
      <c r="B10" s="92">
        <f>IF(A10&gt;9,"Total person-months of effort cannot exceed 9 months",A10/9)</f>
        <v>0</v>
      </c>
      <c r="C10" s="95"/>
      <c r="D10" s="135"/>
      <c r="E10" s="92">
        <f>IF(D10&gt;3,"Total person-months of effort cannot exceed 3 months",D10/3)</f>
        <v>0</v>
      </c>
    </row>
    <row r="11" spans="1:12" ht="27.75" customHeight="1">
      <c r="A11" s="571" t="s">
        <v>99</v>
      </c>
      <c r="B11" s="572"/>
      <c r="C11" s="572"/>
      <c r="D11" s="572"/>
      <c r="E11" s="573"/>
    </row>
    <row r="12" spans="1:12" ht="84" customHeight="1">
      <c r="A12" s="577" t="s">
        <v>100</v>
      </c>
      <c r="B12" s="578"/>
      <c r="C12" s="578"/>
      <c r="D12" s="578"/>
      <c r="E12" s="579"/>
    </row>
    <row r="13" spans="1:12" ht="89.25" customHeight="1">
      <c r="A13" s="562" t="s">
        <v>105</v>
      </c>
      <c r="B13" s="563"/>
      <c r="C13" s="563"/>
      <c r="D13" s="563"/>
      <c r="E13" s="564"/>
    </row>
    <row r="16" spans="1:12" ht="24" customHeight="1">
      <c r="A16" s="580" t="s">
        <v>84</v>
      </c>
      <c r="B16" s="581"/>
      <c r="C16" s="581"/>
      <c r="D16" s="581"/>
      <c r="E16" s="582"/>
    </row>
    <row r="17" spans="1:11" ht="4.5" customHeight="1">
      <c r="A17" s="96"/>
      <c r="B17" s="84"/>
      <c r="C17" s="84"/>
      <c r="D17" s="84"/>
      <c r="E17" s="97"/>
    </row>
    <row r="18" spans="1:11" ht="39" customHeight="1">
      <c r="A18" s="574" t="s">
        <v>83</v>
      </c>
      <c r="B18" s="575"/>
      <c r="C18" s="575"/>
      <c r="D18" s="575"/>
      <c r="E18" s="576"/>
    </row>
    <row r="19" spans="1:11" ht="25.5" customHeight="1">
      <c r="A19" s="570" t="s">
        <v>103</v>
      </c>
      <c r="B19" s="570"/>
      <c r="C19" s="570" t="s">
        <v>82</v>
      </c>
      <c r="D19" s="570"/>
      <c r="E19" s="570"/>
    </row>
    <row r="20" spans="1:11" ht="42.75" customHeight="1">
      <c r="A20" s="568"/>
      <c r="B20" s="569"/>
      <c r="C20" s="565">
        <f>IF(A20&gt;12,"Total person-months of effort cannot exceed twelve months",A20/12)</f>
        <v>0</v>
      </c>
      <c r="D20" s="566"/>
      <c r="E20" s="567"/>
      <c r="K20" s="90"/>
    </row>
    <row r="21" spans="1:11" ht="28.5" customHeight="1">
      <c r="A21" s="571" t="s">
        <v>99</v>
      </c>
      <c r="B21" s="572"/>
      <c r="C21" s="572"/>
      <c r="D21" s="572"/>
      <c r="E21" s="573"/>
    </row>
    <row r="22" spans="1:11" ht="117" customHeight="1">
      <c r="A22" s="562" t="s">
        <v>104</v>
      </c>
      <c r="B22" s="563"/>
      <c r="C22" s="563"/>
      <c r="D22" s="563"/>
      <c r="E22" s="564"/>
      <c r="F22" s="85"/>
    </row>
  </sheetData>
  <sheetProtection algorithmName="SHA-512" hashValue="2RcRWg/mhQ9kZaBRyqXhTDadD18tBcg3xnTtz32qMM/ltnoIVzSkIq2fXMEPnc46s/e6sn9FCarWCoszC2/IPw==" saltValue="pK1ikhFn3s3ZTpHw+ACRb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28"/>
  <sheetViews>
    <sheetView workbookViewId="0">
      <selection activeCell="B29" sqref="B29"/>
    </sheetView>
  </sheetViews>
  <sheetFormatPr defaultColWidth="8.7109375" defaultRowHeight="12.75"/>
  <cols>
    <col min="1" max="1" width="10.85546875" bestFit="1" customWidth="1"/>
    <col min="3" max="3" width="11" bestFit="1" customWidth="1"/>
    <col min="5" max="5" width="25.5703125" bestFit="1" customWidth="1"/>
    <col min="8" max="8" width="21" bestFit="1" customWidth="1"/>
  </cols>
  <sheetData>
    <row r="2" spans="1:5">
      <c r="A2" t="s">
        <v>34</v>
      </c>
      <c r="C2" t="s">
        <v>38</v>
      </c>
      <c r="E2" s="1" t="s">
        <v>80</v>
      </c>
    </row>
    <row r="3" spans="1:5">
      <c r="A3" t="s">
        <v>35</v>
      </c>
      <c r="C3" t="s">
        <v>39</v>
      </c>
      <c r="E3" s="1" t="s">
        <v>56</v>
      </c>
    </row>
    <row r="4" spans="1:5">
      <c r="A4" t="s">
        <v>0</v>
      </c>
      <c r="C4" t="s">
        <v>0</v>
      </c>
      <c r="E4" s="1" t="s">
        <v>57</v>
      </c>
    </row>
    <row r="5" spans="1:5">
      <c r="A5" t="s">
        <v>79</v>
      </c>
      <c r="C5" t="s">
        <v>79</v>
      </c>
      <c r="E5" s="1" t="s">
        <v>90</v>
      </c>
    </row>
    <row r="6" spans="1:5">
      <c r="A6" t="s">
        <v>36</v>
      </c>
      <c r="C6" t="s">
        <v>47</v>
      </c>
      <c r="E6" s="1" t="s">
        <v>58</v>
      </c>
    </row>
    <row r="7" spans="1:5">
      <c r="A7" t="s">
        <v>37</v>
      </c>
      <c r="C7" t="s">
        <v>48</v>
      </c>
      <c r="E7" s="1" t="s">
        <v>59</v>
      </c>
    </row>
    <row r="8" spans="1:5">
      <c r="A8" t="s">
        <v>79</v>
      </c>
      <c r="C8" t="s">
        <v>79</v>
      </c>
      <c r="E8" s="1" t="s">
        <v>60</v>
      </c>
    </row>
    <row r="9" spans="1:5">
      <c r="E9" s="1" t="s">
        <v>61</v>
      </c>
    </row>
    <row r="10" spans="1:5">
      <c r="E10" s="1" t="s">
        <v>62</v>
      </c>
    </row>
    <row r="11" spans="1:5">
      <c r="A11" t="s">
        <v>107</v>
      </c>
      <c r="E11" s="1" t="s">
        <v>63</v>
      </c>
    </row>
    <row r="12" spans="1:5">
      <c r="A12" t="s">
        <v>108</v>
      </c>
      <c r="E12" s="1" t="s">
        <v>64</v>
      </c>
    </row>
    <row r="13" spans="1:5">
      <c r="A13" t="s">
        <v>109</v>
      </c>
      <c r="E13" s="1" t="s">
        <v>92</v>
      </c>
    </row>
    <row r="14" spans="1:5">
      <c r="A14" t="s">
        <v>106</v>
      </c>
      <c r="E14" s="1" t="s">
        <v>65</v>
      </c>
    </row>
    <row r="15" spans="1:5">
      <c r="E15" s="1" t="s">
        <v>66</v>
      </c>
    </row>
    <row r="16" spans="1:5">
      <c r="E16" s="1" t="s">
        <v>67</v>
      </c>
    </row>
    <row r="17" spans="1:5">
      <c r="A17" t="s">
        <v>108</v>
      </c>
      <c r="E17" s="1" t="s">
        <v>93</v>
      </c>
    </row>
    <row r="18" spans="1:5">
      <c r="A18" t="s">
        <v>109</v>
      </c>
      <c r="E18" s="1" t="s">
        <v>68</v>
      </c>
    </row>
    <row r="19" spans="1:5">
      <c r="A19" t="s">
        <v>106</v>
      </c>
      <c r="E19" s="1" t="s">
        <v>69</v>
      </c>
    </row>
    <row r="20" spans="1:5">
      <c r="E20" s="1" t="s">
        <v>70</v>
      </c>
    </row>
    <row r="21" spans="1:5">
      <c r="E21" s="1" t="s">
        <v>71</v>
      </c>
    </row>
    <row r="22" spans="1:5">
      <c r="E22" s="1" t="s">
        <v>72</v>
      </c>
    </row>
    <row r="23" spans="1:5">
      <c r="E23" s="1" t="s">
        <v>73</v>
      </c>
    </row>
    <row r="24" spans="1:5">
      <c r="E24" s="1" t="s">
        <v>74</v>
      </c>
    </row>
    <row r="25" spans="1:5">
      <c r="E25" s="1" t="s">
        <v>75</v>
      </c>
    </row>
    <row r="26" spans="1:5">
      <c r="E26" s="1" t="s">
        <v>91</v>
      </c>
    </row>
    <row r="27" spans="1:5">
      <c r="E27" s="1" t="s">
        <v>76</v>
      </c>
    </row>
    <row r="28" spans="1:5">
      <c r="E28" s="1"/>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Salary Adjustment</vt:lpstr>
      <vt:lpstr>Resource 1_% Effort Calculator</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Meredith Jeffers </cp:lastModifiedBy>
  <cp:lastPrinted>2015-09-15T18:38:01Z</cp:lastPrinted>
  <dcterms:created xsi:type="dcterms:W3CDTF">1999-02-04T15:36:47Z</dcterms:created>
  <dcterms:modified xsi:type="dcterms:W3CDTF">2017-07-27T13:03:59Z</dcterms:modified>
</cp:coreProperties>
</file>